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2085" yWindow="1020" windowWidth="9675" windowHeight="7185" firstSheet="1" activeTab="4"/>
  </bookViews>
  <sheets>
    <sheet name="ลาดบัวหลวง" sheetId="4" r:id="rId1"/>
    <sheet name="บางช้าย" sheetId="5" r:id="rId2"/>
    <sheet name="pivot" sheetId="26" r:id="rId3"/>
    <sheet name="data" sheetId="23" r:id="rId4"/>
    <sheet name="ประมวลผล" sheetId="28" r:id="rId5"/>
    <sheet name="ตามประชากร" sheetId="21" r:id="rId6"/>
    <sheet name="สสอ.บางปะอิน" sheetId="16" r:id="rId7"/>
    <sheet name="สสอ.วังน้อย" sheetId="17" r:id="rId8"/>
    <sheet name="อุทัย" sheetId="8" r:id="rId9"/>
    <sheet name="สสอ.ภาชี" sheetId="9" r:id="rId10"/>
    <sheet name="สสอ.เสนา" sheetId="12" r:id="rId11"/>
    <sheet name="นครหลวง" sheetId="10" r:id="rId12"/>
    <sheet name="สสอ.ท่าเรือ" sheetId="13" r:id="rId13"/>
    <sheet name="CUP ศูนย์เวช" sheetId="14" r:id="rId14"/>
    <sheet name="CUP วัดพระญาติ" sheetId="15" r:id="rId15"/>
    <sheet name="สสอ.ผักไห่" sheetId="18" r:id="rId16"/>
    <sheet name="บ้านแพรก" sheetId="2" r:id="rId17"/>
    <sheet name="สสอ.บางปะหัน" sheetId="20" r:id="rId18"/>
    <sheet name="สสอ.มหาราช" sheetId="19" r:id="rId19"/>
    <sheet name="บางไทร" sheetId="11" r:id="rId20"/>
    <sheet name="บางบาล" sheetId="1" r:id="rId21"/>
    <sheet name="Sheet1" sheetId="22" r:id="rId22"/>
  </sheets>
  <definedNames>
    <definedName name="_xlnm._FilterDatabase" localSheetId="3" hidden="1">data!$A$1:$D$206</definedName>
    <definedName name="_xlnm.Print_Titles" localSheetId="0">ลาดบัวหลวง!$1:$3</definedName>
  </definedNames>
  <calcPr calcId="144525"/>
  <pivotCaches>
    <pivotCache cacheId="16" r:id="rId23"/>
  </pivotCaches>
</workbook>
</file>

<file path=xl/calcChain.xml><?xml version="1.0" encoding="utf-8"?>
<calcChain xmlns="http://schemas.openxmlformats.org/spreadsheetml/2006/main">
  <c r="J249" i="21" l="1"/>
  <c r="I249" i="21"/>
  <c r="X252" i="21"/>
  <c r="Y252" i="21"/>
  <c r="Z252" i="21"/>
  <c r="AA252" i="21"/>
  <c r="W252" i="21"/>
  <c r="W249" i="21"/>
  <c r="L249" i="21" l="1"/>
  <c r="M249" i="21"/>
  <c r="AA249" i="21"/>
  <c r="Z249" i="21"/>
  <c r="Y249" i="21"/>
  <c r="X249" i="21"/>
  <c r="K249" i="21"/>
  <c r="F80" i="21"/>
  <c r="E80" i="21"/>
  <c r="B80" i="21"/>
  <c r="B60" i="21"/>
  <c r="B45" i="21"/>
  <c r="C167" i="21"/>
  <c r="A240" i="21"/>
  <c r="A247" i="21"/>
  <c r="A246" i="21"/>
  <c r="A245" i="21"/>
  <c r="A244" i="21"/>
  <c r="A243" i="21"/>
  <c r="A242" i="21"/>
  <c r="A241" i="21"/>
  <c r="A239" i="21"/>
  <c r="A238" i="21"/>
  <c r="A237" i="21"/>
  <c r="A236" i="21"/>
  <c r="A234" i="21"/>
  <c r="A233" i="21"/>
  <c r="A232" i="21"/>
  <c r="A231" i="21"/>
  <c r="A230" i="21"/>
  <c r="A229" i="21"/>
  <c r="A227" i="21"/>
  <c r="A226" i="21"/>
  <c r="A225" i="21"/>
  <c r="A224" i="21"/>
  <c r="A223" i="21"/>
  <c r="A222" i="21"/>
  <c r="A221" i="21"/>
  <c r="A220" i="21"/>
  <c r="A218" i="21"/>
  <c r="A217" i="21"/>
  <c r="A216" i="21"/>
  <c r="A215" i="21"/>
  <c r="A214" i="21"/>
  <c r="A213" i="21"/>
  <c r="A212" i="21"/>
  <c r="C26" i="11"/>
  <c r="A210" i="21"/>
  <c r="A209" i="21"/>
  <c r="A208" i="21"/>
  <c r="A207" i="21"/>
  <c r="A206" i="21"/>
  <c r="A205" i="21"/>
  <c r="A204" i="21"/>
  <c r="A203" i="21"/>
  <c r="A202" i="21"/>
  <c r="A201" i="21"/>
  <c r="A200" i="21"/>
  <c r="A199" i="21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S31" i="12"/>
  <c r="C25" i="12"/>
  <c r="A196" i="21"/>
  <c r="A195" i="21"/>
  <c r="A194" i="21"/>
  <c r="A193" i="21"/>
  <c r="A192" i="21"/>
  <c r="A191" i="21"/>
  <c r="A190" i="21"/>
  <c r="A189" i="21"/>
  <c r="A188" i="21"/>
  <c r="A187" i="21"/>
  <c r="A186" i="21"/>
  <c r="A185" i="21"/>
  <c r="A184" i="21"/>
  <c r="A183" i="21"/>
  <c r="A182" i="21"/>
  <c r="A180" i="21"/>
  <c r="A179" i="21"/>
  <c r="A178" i="21"/>
  <c r="A177" i="21"/>
  <c r="A176" i="21"/>
  <c r="A175" i="21"/>
  <c r="A174" i="21"/>
  <c r="A173" i="21"/>
  <c r="A172" i="21"/>
  <c r="A171" i="21"/>
  <c r="A170" i="21"/>
  <c r="A169" i="21"/>
  <c r="C26" i="13"/>
  <c r="M5" i="19"/>
  <c r="E5" i="19"/>
  <c r="G5" i="14"/>
  <c r="A166" i="21"/>
  <c r="A165" i="21"/>
  <c r="A164" i="21"/>
  <c r="A163" i="21"/>
  <c r="A162" i="21"/>
  <c r="A161" i="21"/>
  <c r="A160" i="21"/>
  <c r="A159" i="21"/>
  <c r="A158" i="21"/>
  <c r="A157" i="21"/>
  <c r="A156" i="21"/>
  <c r="A155" i="21"/>
  <c r="A153" i="21"/>
  <c r="A152" i="21"/>
  <c r="A151" i="21"/>
  <c r="A150" i="21"/>
  <c r="A149" i="21"/>
  <c r="A148" i="21"/>
  <c r="A147" i="21"/>
  <c r="A146" i="21"/>
  <c r="A145" i="21"/>
  <c r="A144" i="21"/>
  <c r="A142" i="21"/>
  <c r="A141" i="21"/>
  <c r="A140" i="21"/>
  <c r="A139" i="21"/>
  <c r="D127" i="21"/>
  <c r="D125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C33" i="18"/>
  <c r="D33" i="18"/>
  <c r="E124" i="21" s="1"/>
  <c r="E33" i="18"/>
  <c r="F33" i="18"/>
  <c r="D126" i="21" s="1"/>
  <c r="G33" i="18"/>
  <c r="H33" i="18"/>
  <c r="D128" i="21" s="1"/>
  <c r="I33" i="18"/>
  <c r="J33" i="18"/>
  <c r="D130" i="21" s="1"/>
  <c r="K33" i="18"/>
  <c r="D131" i="21" s="1"/>
  <c r="L33" i="18"/>
  <c r="D132" i="21" s="1"/>
  <c r="M33" i="18"/>
  <c r="D133" i="21" s="1"/>
  <c r="N33" i="18"/>
  <c r="D134" i="21" s="1"/>
  <c r="O33" i="18"/>
  <c r="D135" i="21" s="1"/>
  <c r="P33" i="18"/>
  <c r="D136" i="21" s="1"/>
  <c r="Q33" i="18"/>
  <c r="D137" i="21" s="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A103" i="21"/>
  <c r="A102" i="21"/>
  <c r="A101" i="21"/>
  <c r="A100" i="21"/>
  <c r="A99" i="21"/>
  <c r="A98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51" i="21"/>
  <c r="A59" i="21"/>
  <c r="A58" i="21"/>
  <c r="A57" i="21"/>
  <c r="A56" i="21"/>
  <c r="A55" i="21"/>
  <c r="A54" i="21"/>
  <c r="A53" i="21"/>
  <c r="A52" i="21"/>
  <c r="A50" i="21"/>
  <c r="A49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C30" i="1"/>
  <c r="O30" i="1"/>
  <c r="S32" i="20"/>
  <c r="S29" i="20"/>
  <c r="S28" i="20"/>
  <c r="S27" i="20"/>
  <c r="S24" i="20"/>
  <c r="S23" i="20"/>
  <c r="S22" i="20"/>
  <c r="S21" i="20"/>
  <c r="S20" i="20"/>
  <c r="S19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S17" i="20"/>
  <c r="S16" i="20"/>
  <c r="S15" i="20"/>
  <c r="S14" i="20"/>
  <c r="S13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S11" i="20"/>
  <c r="S10" i="20"/>
  <c r="S9" i="20"/>
  <c r="S8" i="20"/>
  <c r="S7" i="20"/>
  <c r="R6" i="20"/>
  <c r="Q6" i="20"/>
  <c r="Q33" i="20" s="1"/>
  <c r="C120" i="21" s="1"/>
  <c r="P6" i="20"/>
  <c r="P33" i="20" s="1"/>
  <c r="D119" i="21" s="1"/>
  <c r="O6" i="20"/>
  <c r="N6" i="20"/>
  <c r="M6" i="20"/>
  <c r="M33" i="20" s="1"/>
  <c r="D116" i="21" s="1"/>
  <c r="L6" i="20"/>
  <c r="L33" i="20" s="1"/>
  <c r="D115" i="21" s="1"/>
  <c r="K6" i="20"/>
  <c r="J6" i="20"/>
  <c r="I6" i="20"/>
  <c r="I33" i="20" s="1"/>
  <c r="D112" i="21" s="1"/>
  <c r="H6" i="20"/>
  <c r="H33" i="20" s="1"/>
  <c r="C11" i="21" s="1"/>
  <c r="G6" i="20"/>
  <c r="F6" i="20"/>
  <c r="E6" i="20"/>
  <c r="E33" i="20" s="1"/>
  <c r="D108" i="21" s="1"/>
  <c r="D6" i="20"/>
  <c r="D33" i="20" s="1"/>
  <c r="D107" i="21" s="1"/>
  <c r="C6" i="20"/>
  <c r="S5" i="20"/>
  <c r="S4" i="20"/>
  <c r="C33" i="20" l="1"/>
  <c r="G33" i="20"/>
  <c r="D110" i="21" s="1"/>
  <c r="K33" i="20"/>
  <c r="D114" i="21" s="1"/>
  <c r="O33" i="20"/>
  <c r="D118" i="21" s="1"/>
  <c r="F33" i="20"/>
  <c r="D109" i="21" s="1"/>
  <c r="J33" i="20"/>
  <c r="D113" i="21" s="1"/>
  <c r="N33" i="20"/>
  <c r="D11" i="21" s="1"/>
  <c r="R33" i="20"/>
  <c r="D121" i="21" s="1"/>
  <c r="S18" i="20"/>
  <c r="S12" i="20"/>
  <c r="S6" i="20"/>
  <c r="O29" i="19"/>
  <c r="O28" i="19"/>
  <c r="O27" i="19"/>
  <c r="O24" i="19"/>
  <c r="O23" i="19"/>
  <c r="O22" i="19"/>
  <c r="O21" i="19"/>
  <c r="O20" i="19"/>
  <c r="O19" i="19"/>
  <c r="O18" i="19" s="1"/>
  <c r="N18" i="19"/>
  <c r="M18" i="19"/>
  <c r="L18" i="19"/>
  <c r="K18" i="19"/>
  <c r="J18" i="19"/>
  <c r="I18" i="19"/>
  <c r="H18" i="19"/>
  <c r="G18" i="19"/>
  <c r="F18" i="19"/>
  <c r="E18" i="19"/>
  <c r="D18" i="19"/>
  <c r="C18" i="19"/>
  <c r="O17" i="19"/>
  <c r="O16" i="19"/>
  <c r="O15" i="19"/>
  <c r="O14" i="19"/>
  <c r="O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O11" i="19"/>
  <c r="O10" i="19"/>
  <c r="O9" i="19"/>
  <c r="O8" i="19"/>
  <c r="O7" i="19"/>
  <c r="O6" i="19" s="1"/>
  <c r="N6" i="19"/>
  <c r="M6" i="19"/>
  <c r="M33" i="19" s="1"/>
  <c r="D53" i="21" s="1"/>
  <c r="L6" i="19"/>
  <c r="L33" i="19" s="1"/>
  <c r="D58" i="21" s="1"/>
  <c r="K6" i="19"/>
  <c r="K33" i="19" s="1"/>
  <c r="J6" i="19"/>
  <c r="I6" i="19"/>
  <c r="I33" i="19" s="1"/>
  <c r="D56" i="21" s="1"/>
  <c r="H6" i="19"/>
  <c r="H33" i="19" s="1"/>
  <c r="C52" i="21" s="1"/>
  <c r="G6" i="19"/>
  <c r="G33" i="19" s="1"/>
  <c r="D18" i="21" s="1"/>
  <c r="F6" i="19"/>
  <c r="E6" i="19"/>
  <c r="E33" i="19" s="1"/>
  <c r="C18" i="21" s="1"/>
  <c r="D6" i="19"/>
  <c r="D33" i="19" s="1"/>
  <c r="B18" i="21" s="1"/>
  <c r="C6" i="19"/>
  <c r="C33" i="19" s="1"/>
  <c r="C51" i="21" s="1"/>
  <c r="C60" i="21" s="1"/>
  <c r="O5" i="19"/>
  <c r="O4" i="19"/>
  <c r="F33" i="19" l="1"/>
  <c r="D54" i="21" s="1"/>
  <c r="D60" i="21" s="1"/>
  <c r="J33" i="19"/>
  <c r="D57" i="21" s="1"/>
  <c r="N33" i="19"/>
  <c r="D59" i="21" s="1"/>
  <c r="D106" i="21"/>
  <c r="S33" i="20"/>
  <c r="O12" i="19"/>
  <c r="O33" i="19" s="1"/>
  <c r="R29" i="18"/>
  <c r="R28" i="18"/>
  <c r="R27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R7" i="18"/>
  <c r="R6" i="18"/>
  <c r="R33" i="18" s="1"/>
  <c r="R5" i="18"/>
  <c r="R4" i="18"/>
  <c r="M30" i="17"/>
  <c r="M29" i="17"/>
  <c r="M28" i="17"/>
  <c r="M27" i="17"/>
  <c r="M26" i="17"/>
  <c r="M24" i="17"/>
  <c r="M23" i="17"/>
  <c r="C22" i="17"/>
  <c r="M22" i="17" s="1"/>
  <c r="M21" i="17"/>
  <c r="M20" i="17"/>
  <c r="M19" i="17"/>
  <c r="L18" i="17"/>
  <c r="K18" i="17"/>
  <c r="J18" i="17"/>
  <c r="I18" i="17"/>
  <c r="H18" i="17"/>
  <c r="G18" i="17"/>
  <c r="F18" i="17"/>
  <c r="E18" i="17"/>
  <c r="D18" i="17"/>
  <c r="M17" i="17"/>
  <c r="M16" i="17"/>
  <c r="M15" i="17"/>
  <c r="M14" i="17"/>
  <c r="M13" i="17"/>
  <c r="L12" i="17"/>
  <c r="K12" i="17"/>
  <c r="J12" i="17"/>
  <c r="I12" i="17"/>
  <c r="H12" i="17"/>
  <c r="G12" i="17"/>
  <c r="F12" i="17"/>
  <c r="E12" i="17"/>
  <c r="D12" i="17"/>
  <c r="C12" i="17"/>
  <c r="M11" i="17"/>
  <c r="M10" i="17"/>
  <c r="M9" i="17"/>
  <c r="M8" i="17"/>
  <c r="M7" i="17"/>
  <c r="L6" i="17"/>
  <c r="L31" i="17" s="1"/>
  <c r="E153" i="21" s="1"/>
  <c r="K6" i="17"/>
  <c r="K31" i="17" s="1"/>
  <c r="D152" i="21" s="1"/>
  <c r="J6" i="17"/>
  <c r="J31" i="17" s="1"/>
  <c r="D15" i="21" s="1"/>
  <c r="I6" i="17"/>
  <c r="H6" i="17"/>
  <c r="H31" i="17" s="1"/>
  <c r="E149" i="21" s="1"/>
  <c r="G6" i="17"/>
  <c r="G31" i="17" s="1"/>
  <c r="C15" i="21" s="1"/>
  <c r="F6" i="17"/>
  <c r="F31" i="17" s="1"/>
  <c r="D147" i="21" s="1"/>
  <c r="E6" i="17"/>
  <c r="D6" i="17"/>
  <c r="D31" i="17" s="1"/>
  <c r="E145" i="21" s="1"/>
  <c r="C6" i="17"/>
  <c r="M5" i="17"/>
  <c r="M4" i="17"/>
  <c r="W32" i="16"/>
  <c r="W29" i="16"/>
  <c r="W28" i="16"/>
  <c r="W27" i="16"/>
  <c r="W24" i="16"/>
  <c r="W23" i="16"/>
  <c r="W22" i="16"/>
  <c r="W21" i="16"/>
  <c r="W20" i="16"/>
  <c r="W19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W17" i="16"/>
  <c r="W16" i="16"/>
  <c r="W15" i="16"/>
  <c r="W14" i="16"/>
  <c r="W13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W11" i="16"/>
  <c r="W10" i="16"/>
  <c r="W9" i="16"/>
  <c r="W8" i="16"/>
  <c r="W7" i="16"/>
  <c r="V6" i="16"/>
  <c r="V33" i="16" s="1"/>
  <c r="D75" i="21" s="1"/>
  <c r="U6" i="16"/>
  <c r="U33" i="16" s="1"/>
  <c r="C66" i="21" s="1"/>
  <c r="T6" i="16"/>
  <c r="T33" i="16" s="1"/>
  <c r="D74" i="21" s="1"/>
  <c r="S6" i="16"/>
  <c r="R6" i="16"/>
  <c r="R33" i="16" s="1"/>
  <c r="C10" i="21" s="1"/>
  <c r="Q6" i="16"/>
  <c r="Q33" i="16" s="1"/>
  <c r="D73" i="21" s="1"/>
  <c r="P6" i="16"/>
  <c r="P33" i="16" s="1"/>
  <c r="D72" i="21" s="1"/>
  <c r="O6" i="16"/>
  <c r="N6" i="16"/>
  <c r="N33" i="16" s="1"/>
  <c r="B10" i="21" s="1"/>
  <c r="M6" i="16"/>
  <c r="M33" i="16" s="1"/>
  <c r="D71" i="21" s="1"/>
  <c r="L6" i="16"/>
  <c r="L33" i="16" s="1"/>
  <c r="D77" i="21" s="1"/>
  <c r="K6" i="16"/>
  <c r="J6" i="16"/>
  <c r="J33" i="16" s="1"/>
  <c r="D10" i="21" s="1"/>
  <c r="I6" i="16"/>
  <c r="I33" i="16" s="1"/>
  <c r="D68" i="21" s="1"/>
  <c r="H6" i="16"/>
  <c r="H33" i="16" s="1"/>
  <c r="G6" i="16"/>
  <c r="F6" i="16"/>
  <c r="F33" i="16" s="1"/>
  <c r="C63" i="21" s="1"/>
  <c r="E6" i="16"/>
  <c r="E33" i="16" s="1"/>
  <c r="D76" i="21" s="1"/>
  <c r="D6" i="16"/>
  <c r="D33" i="16" s="1"/>
  <c r="D67" i="21" s="1"/>
  <c r="C6" i="16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H18" i="15"/>
  <c r="G18" i="15"/>
  <c r="F18" i="15"/>
  <c r="E18" i="15"/>
  <c r="D18" i="15"/>
  <c r="C18" i="15"/>
  <c r="I17" i="15"/>
  <c r="I16" i="15"/>
  <c r="I15" i="15"/>
  <c r="I14" i="15"/>
  <c r="I13" i="15"/>
  <c r="H12" i="15"/>
  <c r="G12" i="15"/>
  <c r="F12" i="15"/>
  <c r="E12" i="15"/>
  <c r="D12" i="15"/>
  <c r="C12" i="15"/>
  <c r="I11" i="15"/>
  <c r="I10" i="15"/>
  <c r="I9" i="15"/>
  <c r="I8" i="15"/>
  <c r="I7" i="15"/>
  <c r="H6" i="15"/>
  <c r="G6" i="15"/>
  <c r="G36" i="15" s="1"/>
  <c r="D4" i="21" s="1"/>
  <c r="F6" i="15"/>
  <c r="F36" i="15" s="1"/>
  <c r="E101" i="21" s="1"/>
  <c r="E6" i="15"/>
  <c r="E36" i="15" s="1"/>
  <c r="D100" i="21" s="1"/>
  <c r="D6" i="15"/>
  <c r="C6" i="15"/>
  <c r="C36" i="15" s="1"/>
  <c r="E98" i="21" s="1"/>
  <c r="E104" i="21" s="1"/>
  <c r="I5" i="15"/>
  <c r="I4" i="15"/>
  <c r="Q41" i="14"/>
  <c r="Q40" i="14"/>
  <c r="Q39" i="14"/>
  <c r="Q38" i="14"/>
  <c r="Q37" i="14"/>
  <c r="Q36" i="14"/>
  <c r="Q35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P18" i="14"/>
  <c r="O18" i="14"/>
  <c r="N18" i="14"/>
  <c r="M18" i="14"/>
  <c r="L18" i="14"/>
  <c r="K18" i="14"/>
  <c r="H18" i="14"/>
  <c r="G18" i="14"/>
  <c r="F18" i="14"/>
  <c r="E18" i="14"/>
  <c r="D18" i="14"/>
  <c r="C18" i="14"/>
  <c r="Q17" i="14"/>
  <c r="Q16" i="14"/>
  <c r="Q15" i="14"/>
  <c r="Q14" i="14"/>
  <c r="Q13" i="14"/>
  <c r="P12" i="14"/>
  <c r="O12" i="14"/>
  <c r="N12" i="14"/>
  <c r="M12" i="14"/>
  <c r="L12" i="14"/>
  <c r="K12" i="14"/>
  <c r="H12" i="14"/>
  <c r="G12" i="14"/>
  <c r="F12" i="14"/>
  <c r="E12" i="14"/>
  <c r="D12" i="14"/>
  <c r="C12" i="14"/>
  <c r="Q11" i="14"/>
  <c r="Q10" i="14"/>
  <c r="Q9" i="14"/>
  <c r="Q8" i="14"/>
  <c r="Q7" i="14"/>
  <c r="P6" i="14"/>
  <c r="P42" i="14" s="1"/>
  <c r="E166" i="21" s="1"/>
  <c r="O6" i="14"/>
  <c r="O42" i="14" s="1"/>
  <c r="D3" i="21" s="1"/>
  <c r="N6" i="14"/>
  <c r="N42" i="14" s="1"/>
  <c r="E164" i="21" s="1"/>
  <c r="M6" i="14"/>
  <c r="L6" i="14"/>
  <c r="L42" i="14" s="1"/>
  <c r="D162" i="21" s="1"/>
  <c r="K6" i="14"/>
  <c r="K42" i="14" s="1"/>
  <c r="C3" i="21" s="1"/>
  <c r="H6" i="14"/>
  <c r="H42" i="14" s="1"/>
  <c r="D160" i="21" s="1"/>
  <c r="G6" i="14"/>
  <c r="F6" i="14"/>
  <c r="F42" i="14" s="1"/>
  <c r="E3" i="21" s="1"/>
  <c r="E6" i="14"/>
  <c r="E42" i="14" s="1"/>
  <c r="D157" i="21" s="1"/>
  <c r="D6" i="14"/>
  <c r="D42" i="14" s="1"/>
  <c r="D156" i="21" s="1"/>
  <c r="C6" i="14"/>
  <c r="Q5" i="14"/>
  <c r="Q4" i="14"/>
  <c r="O29" i="13"/>
  <c r="O28" i="13"/>
  <c r="O27" i="13"/>
  <c r="N26" i="13"/>
  <c r="M26" i="13"/>
  <c r="L26" i="13"/>
  <c r="K26" i="13"/>
  <c r="J26" i="13"/>
  <c r="I26" i="13"/>
  <c r="H26" i="13"/>
  <c r="G26" i="13"/>
  <c r="F26" i="13"/>
  <c r="E26" i="13"/>
  <c r="D26" i="13"/>
  <c r="O22" i="13"/>
  <c r="O21" i="13"/>
  <c r="O20" i="13"/>
  <c r="O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O15" i="13"/>
  <c r="O14" i="13"/>
  <c r="O13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O11" i="13"/>
  <c r="O10" i="13"/>
  <c r="O9" i="13"/>
  <c r="O8" i="13"/>
  <c r="O7" i="13"/>
  <c r="N6" i="13"/>
  <c r="N31" i="13" s="1"/>
  <c r="C180" i="21" s="1"/>
  <c r="M6" i="13"/>
  <c r="M31" i="13" s="1"/>
  <c r="C179" i="21" s="1"/>
  <c r="L6" i="13"/>
  <c r="L31" i="13" s="1"/>
  <c r="C178" i="21" s="1"/>
  <c r="K6" i="13"/>
  <c r="J6" i="13"/>
  <c r="J31" i="13" s="1"/>
  <c r="D176" i="21" s="1"/>
  <c r="I6" i="13"/>
  <c r="I31" i="13" s="1"/>
  <c r="C6" i="21" s="1"/>
  <c r="H6" i="13"/>
  <c r="H31" i="13" s="1"/>
  <c r="D174" i="21" s="1"/>
  <c r="G6" i="13"/>
  <c r="F6" i="13"/>
  <c r="F31" i="13" s="1"/>
  <c r="D172" i="21" s="1"/>
  <c r="E6" i="13"/>
  <c r="E31" i="13" s="1"/>
  <c r="D6" i="21" s="1"/>
  <c r="D6" i="13"/>
  <c r="D31" i="13" s="1"/>
  <c r="D170" i="21" s="1"/>
  <c r="C6" i="13"/>
  <c r="O5" i="13"/>
  <c r="O4" i="13"/>
  <c r="R28" i="12"/>
  <c r="R27" i="12"/>
  <c r="R26" i="12"/>
  <c r="R23" i="12"/>
  <c r="R22" i="12"/>
  <c r="R21" i="12"/>
  <c r="R20" i="12"/>
  <c r="R19" i="12"/>
  <c r="R18" i="12"/>
  <c r="Q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R16" i="12"/>
  <c r="R15" i="12"/>
  <c r="R14" i="12"/>
  <c r="R13" i="12"/>
  <c r="R12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R10" i="12"/>
  <c r="R9" i="12"/>
  <c r="R8" i="12"/>
  <c r="R7" i="12"/>
  <c r="R6" i="12"/>
  <c r="Q5" i="12"/>
  <c r="Q31" i="12" s="1"/>
  <c r="E196" i="21" s="1"/>
  <c r="P5" i="12"/>
  <c r="P31" i="12" s="1"/>
  <c r="E5" i="21" s="1"/>
  <c r="O5" i="12"/>
  <c r="O31" i="12" s="1"/>
  <c r="D194" i="21" s="1"/>
  <c r="N5" i="12"/>
  <c r="N31" i="12" s="1"/>
  <c r="E193" i="21" s="1"/>
  <c r="M5" i="12"/>
  <c r="M31" i="12" s="1"/>
  <c r="E192" i="21" s="1"/>
  <c r="L5" i="12"/>
  <c r="L31" i="12" s="1"/>
  <c r="E191" i="21" s="1"/>
  <c r="K5" i="12"/>
  <c r="K31" i="12" s="1"/>
  <c r="E190" i="21" s="1"/>
  <c r="J5" i="12"/>
  <c r="J31" i="12" s="1"/>
  <c r="D189" i="21" s="1"/>
  <c r="I5" i="12"/>
  <c r="I31" i="12" s="1"/>
  <c r="D188" i="21" s="1"/>
  <c r="H5" i="12"/>
  <c r="H31" i="12" s="1"/>
  <c r="D187" i="21" s="1"/>
  <c r="G5" i="12"/>
  <c r="G31" i="12" s="1"/>
  <c r="E186" i="21" s="1"/>
  <c r="F5" i="12"/>
  <c r="F31" i="12" s="1"/>
  <c r="D5" i="21" s="1"/>
  <c r="E5" i="12"/>
  <c r="E31" i="12" s="1"/>
  <c r="E184" i="21" s="1"/>
  <c r="E197" i="21" s="1"/>
  <c r="D5" i="12"/>
  <c r="D31" i="12" s="1"/>
  <c r="D183" i="21" s="1"/>
  <c r="C5" i="12"/>
  <c r="C31" i="12" s="1"/>
  <c r="D182" i="21" s="1"/>
  <c r="R4" i="12"/>
  <c r="R3" i="12"/>
  <c r="D167" i="21" l="1"/>
  <c r="R5" i="12"/>
  <c r="D197" i="21"/>
  <c r="R25" i="12"/>
  <c r="C31" i="13"/>
  <c r="D169" i="21" s="1"/>
  <c r="G31" i="13"/>
  <c r="D173" i="21" s="1"/>
  <c r="K31" i="13"/>
  <c r="D177" i="21" s="1"/>
  <c r="C42" i="14"/>
  <c r="E155" i="21" s="1"/>
  <c r="G42" i="14"/>
  <c r="E159" i="21" s="1"/>
  <c r="M42" i="14"/>
  <c r="E163" i="21" s="1"/>
  <c r="D36" i="15"/>
  <c r="D99" i="21" s="1"/>
  <c r="D104" i="21" s="1"/>
  <c r="H36" i="15"/>
  <c r="E4" i="21" s="1"/>
  <c r="C33" i="16"/>
  <c r="F10" i="21" s="1"/>
  <c r="G33" i="16"/>
  <c r="K33" i="16"/>
  <c r="D70" i="21" s="1"/>
  <c r="D80" i="21" s="1"/>
  <c r="O33" i="16"/>
  <c r="C64" i="21" s="1"/>
  <c r="C80" i="21" s="1"/>
  <c r="S33" i="16"/>
  <c r="W6" i="16"/>
  <c r="E31" i="17"/>
  <c r="E15" i="21" s="1"/>
  <c r="I31" i="17"/>
  <c r="D150" i="21" s="1"/>
  <c r="C18" i="17"/>
  <c r="C31" i="17" s="1"/>
  <c r="F15" i="21" s="1"/>
  <c r="R11" i="12"/>
  <c r="R17" i="12"/>
  <c r="O12" i="13"/>
  <c r="O6" i="13"/>
  <c r="O31" i="13" s="1"/>
  <c r="O18" i="13"/>
  <c r="O26" i="13"/>
  <c r="Q12" i="14"/>
  <c r="Q6" i="14"/>
  <c r="Q42" i="14" s="1"/>
  <c r="Q18" i="14"/>
  <c r="M6" i="17"/>
  <c r="M12" i="17"/>
  <c r="M18" i="17"/>
  <c r="I18" i="15"/>
  <c r="I12" i="15"/>
  <c r="W12" i="16"/>
  <c r="W18" i="16"/>
  <c r="I6" i="15"/>
  <c r="I36" i="15" s="1"/>
  <c r="Z29" i="11"/>
  <c r="Z28" i="11"/>
  <c r="U26" i="11"/>
  <c r="Z27" i="11"/>
  <c r="Y26" i="11"/>
  <c r="X26" i="11"/>
  <c r="W26" i="11"/>
  <c r="V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Z24" i="11"/>
  <c r="Z23" i="11"/>
  <c r="O22" i="11"/>
  <c r="N22" i="11"/>
  <c r="Z21" i="11"/>
  <c r="Z20" i="11"/>
  <c r="Z19" i="11"/>
  <c r="Z18" i="11"/>
  <c r="Z17" i="11"/>
  <c r="Z16" i="11"/>
  <c r="Z15" i="11"/>
  <c r="Z14" i="11"/>
  <c r="Z13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Z11" i="11"/>
  <c r="Z10" i="11"/>
  <c r="Z9" i="11"/>
  <c r="Z8" i="11"/>
  <c r="Z7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Z5" i="11"/>
  <c r="Z4" i="11"/>
  <c r="O33" i="10"/>
  <c r="O32" i="10"/>
  <c r="O31" i="10"/>
  <c r="O30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O28" i="10"/>
  <c r="O27" i="10"/>
  <c r="O26" i="10"/>
  <c r="O25" i="10"/>
  <c r="O24" i="10"/>
  <c r="O23" i="10"/>
  <c r="O22" i="10"/>
  <c r="O21" i="10"/>
  <c r="O20" i="10"/>
  <c r="O19" i="10"/>
  <c r="N18" i="10"/>
  <c r="M18" i="10"/>
  <c r="L18" i="10"/>
  <c r="K18" i="10"/>
  <c r="J18" i="10"/>
  <c r="I18" i="10"/>
  <c r="I34" i="10" s="1"/>
  <c r="E205" i="21" s="1"/>
  <c r="H18" i="10"/>
  <c r="G18" i="10"/>
  <c r="F18" i="10"/>
  <c r="F34" i="10" s="1"/>
  <c r="E202" i="21" s="1"/>
  <c r="E18" i="10"/>
  <c r="E34" i="10" s="1"/>
  <c r="E7" i="21" s="1"/>
  <c r="D18" i="10"/>
  <c r="D34" i="10" s="1"/>
  <c r="E200" i="21" s="1"/>
  <c r="C18" i="10"/>
  <c r="O17" i="10"/>
  <c r="O16" i="10"/>
  <c r="O15" i="10"/>
  <c r="O14" i="10"/>
  <c r="O13" i="10"/>
  <c r="N12" i="10"/>
  <c r="M12" i="10"/>
  <c r="L12" i="10"/>
  <c r="K12" i="10"/>
  <c r="J12" i="10"/>
  <c r="H12" i="10"/>
  <c r="H34" i="10" s="1"/>
  <c r="E204" i="21" s="1"/>
  <c r="C12" i="10"/>
  <c r="O11" i="10"/>
  <c r="O10" i="10"/>
  <c r="O9" i="10"/>
  <c r="O8" i="10"/>
  <c r="O7" i="10"/>
  <c r="N6" i="10"/>
  <c r="N34" i="10" s="1"/>
  <c r="D7" i="21" s="1"/>
  <c r="M6" i="10"/>
  <c r="L6" i="10"/>
  <c r="L34" i="10" s="1"/>
  <c r="E208" i="21" s="1"/>
  <c r="K6" i="10"/>
  <c r="K34" i="10" s="1"/>
  <c r="E207" i="21" s="1"/>
  <c r="J6" i="10"/>
  <c r="J34" i="10" s="1"/>
  <c r="E206" i="21" s="1"/>
  <c r="C6" i="10"/>
  <c r="C34" i="10" s="1"/>
  <c r="D199" i="21" s="1"/>
  <c r="O5" i="10"/>
  <c r="O4" i="10"/>
  <c r="M34" i="10" l="1"/>
  <c r="C7" i="21" s="1"/>
  <c r="D33" i="11"/>
  <c r="C23" i="21" s="1"/>
  <c r="H33" i="11"/>
  <c r="B8" i="21" s="1"/>
  <c r="L33" i="11"/>
  <c r="C8" i="21" s="1"/>
  <c r="P33" i="11"/>
  <c r="C27" i="21" s="1"/>
  <c r="T33" i="11"/>
  <c r="C30" i="21" s="1"/>
  <c r="X33" i="11"/>
  <c r="C31" i="21" s="1"/>
  <c r="W33" i="16"/>
  <c r="R31" i="12"/>
  <c r="E33" i="11"/>
  <c r="D33" i="21" s="1"/>
  <c r="I33" i="11"/>
  <c r="D34" i="21" s="1"/>
  <c r="M33" i="11"/>
  <c r="D8" i="21" s="1"/>
  <c r="Q33" i="11"/>
  <c r="D40" i="21" s="1"/>
  <c r="U33" i="11"/>
  <c r="D41" i="21" s="1"/>
  <c r="Y33" i="11"/>
  <c r="C32" i="21" s="1"/>
  <c r="F249" i="21"/>
  <c r="AA254" i="21" s="1"/>
  <c r="F33" i="11"/>
  <c r="C24" i="21" s="1"/>
  <c r="J33" i="11"/>
  <c r="D35" i="21" s="1"/>
  <c r="N33" i="11"/>
  <c r="D38" i="21" s="1"/>
  <c r="R33" i="11"/>
  <c r="C28" i="21" s="1"/>
  <c r="V33" i="11"/>
  <c r="D42" i="21" s="1"/>
  <c r="E167" i="21"/>
  <c r="G34" i="10"/>
  <c r="E203" i="21" s="1"/>
  <c r="C33" i="11"/>
  <c r="D44" i="21" s="1"/>
  <c r="G33" i="11"/>
  <c r="C25" i="21" s="1"/>
  <c r="K33" i="11"/>
  <c r="D36" i="21" s="1"/>
  <c r="O33" i="11"/>
  <c r="D39" i="21" s="1"/>
  <c r="S33" i="11"/>
  <c r="C29" i="21" s="1"/>
  <c r="W33" i="11"/>
  <c r="D43" i="21" s="1"/>
  <c r="O29" i="10"/>
  <c r="O6" i="10"/>
  <c r="O12" i="10"/>
  <c r="O18" i="10"/>
  <c r="Z26" i="11"/>
  <c r="Z6" i="11"/>
  <c r="Z22" i="11"/>
  <c r="Z12" i="11"/>
  <c r="Z33" i="11" s="1"/>
  <c r="J29" i="9"/>
  <c r="J28" i="9"/>
  <c r="J27" i="9"/>
  <c r="J25" i="9"/>
  <c r="J24" i="9"/>
  <c r="J23" i="9"/>
  <c r="J22" i="9"/>
  <c r="J21" i="9"/>
  <c r="J20" i="9"/>
  <c r="J19" i="9"/>
  <c r="I18" i="9"/>
  <c r="H18" i="9"/>
  <c r="G18" i="9"/>
  <c r="F18" i="9"/>
  <c r="E18" i="9"/>
  <c r="D18" i="9"/>
  <c r="C18" i="9"/>
  <c r="J17" i="9"/>
  <c r="J16" i="9"/>
  <c r="J15" i="9"/>
  <c r="J14" i="9"/>
  <c r="J13" i="9"/>
  <c r="I12" i="9"/>
  <c r="H12" i="9"/>
  <c r="G12" i="9"/>
  <c r="F12" i="9"/>
  <c r="E12" i="9"/>
  <c r="D12" i="9"/>
  <c r="C12" i="9"/>
  <c r="J11" i="9"/>
  <c r="J10" i="9"/>
  <c r="J9" i="9"/>
  <c r="J8" i="9"/>
  <c r="J7" i="9"/>
  <c r="I6" i="9"/>
  <c r="I32" i="9" s="1"/>
  <c r="D218" i="21" s="1"/>
  <c r="H6" i="9"/>
  <c r="H32" i="9" s="1"/>
  <c r="D217" i="21" s="1"/>
  <c r="G6" i="9"/>
  <c r="G32" i="9" s="1"/>
  <c r="D216" i="21" s="1"/>
  <c r="F6" i="9"/>
  <c r="F32" i="9" s="1"/>
  <c r="D215" i="21" s="1"/>
  <c r="E6" i="9"/>
  <c r="E32" i="9" s="1"/>
  <c r="E13" i="21" s="1"/>
  <c r="D6" i="9"/>
  <c r="D32" i="9" s="1"/>
  <c r="D213" i="21" s="1"/>
  <c r="C6" i="9"/>
  <c r="C32" i="9" s="1"/>
  <c r="D13" i="21" s="1"/>
  <c r="J5" i="9"/>
  <c r="J4" i="9"/>
  <c r="O30" i="8"/>
  <c r="O29" i="8"/>
  <c r="O28" i="8"/>
  <c r="O24" i="8"/>
  <c r="O23" i="8"/>
  <c r="O22" i="8"/>
  <c r="O21" i="8"/>
  <c r="O20" i="8"/>
  <c r="O19" i="8"/>
  <c r="N18" i="8"/>
  <c r="M18" i="8"/>
  <c r="L18" i="8"/>
  <c r="K18" i="8"/>
  <c r="J18" i="8"/>
  <c r="I18" i="8"/>
  <c r="H18" i="8"/>
  <c r="G18" i="8"/>
  <c r="F18" i="8"/>
  <c r="E18" i="8"/>
  <c r="D18" i="8"/>
  <c r="C18" i="8"/>
  <c r="O17" i="8"/>
  <c r="O16" i="8"/>
  <c r="O15" i="8"/>
  <c r="O14" i="8"/>
  <c r="O13" i="8"/>
  <c r="N12" i="8"/>
  <c r="M12" i="8"/>
  <c r="L12" i="8"/>
  <c r="K12" i="8"/>
  <c r="J12" i="8"/>
  <c r="I12" i="8"/>
  <c r="H12" i="8"/>
  <c r="G12" i="8"/>
  <c r="F12" i="8"/>
  <c r="E12" i="8"/>
  <c r="D12" i="8"/>
  <c r="C12" i="8"/>
  <c r="O11" i="8"/>
  <c r="O10" i="8"/>
  <c r="O9" i="8"/>
  <c r="O8" i="8"/>
  <c r="O7" i="8"/>
  <c r="N6" i="8"/>
  <c r="N32" i="8" s="1"/>
  <c r="E247" i="21" s="1"/>
  <c r="M6" i="8"/>
  <c r="L6" i="8"/>
  <c r="K6" i="8"/>
  <c r="K32" i="8" s="1"/>
  <c r="E244" i="21" s="1"/>
  <c r="J6" i="8"/>
  <c r="J32" i="8" s="1"/>
  <c r="D243" i="21" s="1"/>
  <c r="I6" i="8"/>
  <c r="H6" i="8"/>
  <c r="G6" i="8"/>
  <c r="G32" i="8" s="1"/>
  <c r="D240" i="21" s="1"/>
  <c r="F6" i="8"/>
  <c r="F32" i="8" s="1"/>
  <c r="E239" i="21" s="1"/>
  <c r="E6" i="8"/>
  <c r="D6" i="8"/>
  <c r="O5" i="8"/>
  <c r="O4" i="8"/>
  <c r="E32" i="8" l="1"/>
  <c r="D17" i="21" s="1"/>
  <c r="I32" i="8"/>
  <c r="D242" i="21" s="1"/>
  <c r="M32" i="8"/>
  <c r="E17" i="21" s="1"/>
  <c r="H28" i="21"/>
  <c r="C45" i="21"/>
  <c r="O6" i="8"/>
  <c r="O34" i="10"/>
  <c r="D32" i="8"/>
  <c r="D237" i="21" s="1"/>
  <c r="H32" i="8"/>
  <c r="E241" i="21" s="1"/>
  <c r="L32" i="8"/>
  <c r="D245" i="21" s="1"/>
  <c r="C32" i="8"/>
  <c r="E236" i="21" s="1"/>
  <c r="D45" i="21"/>
  <c r="O18" i="8"/>
  <c r="J12" i="9"/>
  <c r="J18" i="9"/>
  <c r="J32" i="9"/>
  <c r="J6" i="9"/>
  <c r="O12" i="8"/>
  <c r="O32" i="8" s="1"/>
  <c r="S27" i="1"/>
  <c r="S28" i="1"/>
  <c r="S29" i="1"/>
  <c r="S26" i="1"/>
  <c r="S30" i="1"/>
  <c r="D30" i="1"/>
  <c r="F30" i="1"/>
  <c r="G30" i="1"/>
  <c r="H30" i="1"/>
  <c r="I30" i="1"/>
  <c r="J30" i="1"/>
  <c r="K30" i="1"/>
  <c r="L30" i="1"/>
  <c r="M30" i="1"/>
  <c r="N30" i="1"/>
  <c r="P30" i="1"/>
  <c r="Q30" i="1"/>
  <c r="C12" i="1"/>
  <c r="C31" i="1" s="1"/>
  <c r="C82" i="21" s="1"/>
  <c r="C6" i="1"/>
  <c r="D6" i="1"/>
  <c r="D31" i="1" s="1"/>
  <c r="C83" i="21" s="1"/>
  <c r="E6" i="1"/>
  <c r="E31" i="1" s="1"/>
  <c r="D84" i="21" s="1"/>
  <c r="F6" i="1"/>
  <c r="F31" i="1" s="1"/>
  <c r="C85" i="21" s="1"/>
  <c r="G6" i="1"/>
  <c r="G31" i="1" s="1"/>
  <c r="H6" i="1"/>
  <c r="H31" i="1" s="1"/>
  <c r="D87" i="21" s="1"/>
  <c r="I6" i="1"/>
  <c r="I31" i="1" s="1"/>
  <c r="E9" i="21" s="1"/>
  <c r="J6" i="1"/>
  <c r="J31" i="1" s="1"/>
  <c r="D89" i="21" s="1"/>
  <c r="K6" i="1"/>
  <c r="K31" i="1" s="1"/>
  <c r="C90" i="21" s="1"/>
  <c r="L6" i="1"/>
  <c r="L31" i="1" s="1"/>
  <c r="D91" i="21" s="1"/>
  <c r="M6" i="1"/>
  <c r="M31" i="1" s="1"/>
  <c r="D92" i="21" s="1"/>
  <c r="N6" i="1"/>
  <c r="N31" i="1" s="1"/>
  <c r="D93" i="21" s="1"/>
  <c r="O6" i="1"/>
  <c r="O31" i="1" s="1"/>
  <c r="B9" i="21" s="1"/>
  <c r="B249" i="21" s="1"/>
  <c r="W254" i="21" s="1"/>
  <c r="P6" i="1"/>
  <c r="P31" i="1" s="1"/>
  <c r="C9" i="21" s="1"/>
  <c r="Q6" i="1"/>
  <c r="Q31" i="1" s="1"/>
  <c r="D96" i="21" s="1"/>
  <c r="I29" i="5"/>
  <c r="I28" i="5"/>
  <c r="I27" i="5"/>
  <c r="I24" i="5"/>
  <c r="I23" i="5"/>
  <c r="I22" i="5"/>
  <c r="I21" i="5"/>
  <c r="I20" i="5"/>
  <c r="I19" i="5"/>
  <c r="H18" i="5"/>
  <c r="G18" i="5"/>
  <c r="F18" i="5"/>
  <c r="E18" i="5"/>
  <c r="D18" i="5"/>
  <c r="C18" i="5"/>
  <c r="I17" i="5"/>
  <c r="I16" i="5"/>
  <c r="I15" i="5"/>
  <c r="I14" i="5"/>
  <c r="I13" i="5"/>
  <c r="H12" i="5"/>
  <c r="G12" i="5"/>
  <c r="F12" i="5"/>
  <c r="E12" i="5"/>
  <c r="D12" i="5"/>
  <c r="C12" i="5"/>
  <c r="F11" i="5"/>
  <c r="E11" i="5"/>
  <c r="I11" i="5" s="1"/>
  <c r="I10" i="5"/>
  <c r="I9" i="5"/>
  <c r="I8" i="5"/>
  <c r="I7" i="5"/>
  <c r="H6" i="5"/>
  <c r="G6" i="5"/>
  <c r="F6" i="5"/>
  <c r="E6" i="5"/>
  <c r="D6" i="5"/>
  <c r="C6" i="5"/>
  <c r="I5" i="5"/>
  <c r="I4" i="5"/>
  <c r="E33" i="5" l="1"/>
  <c r="D16" i="21" s="1"/>
  <c r="F33" i="5"/>
  <c r="D232" i="21" s="1"/>
  <c r="C33" i="5"/>
  <c r="D229" i="21" s="1"/>
  <c r="G33" i="5"/>
  <c r="D233" i="21" s="1"/>
  <c r="D33" i="5"/>
  <c r="D230" i="21" s="1"/>
  <c r="H33" i="5"/>
  <c r="D234" i="21" s="1"/>
  <c r="I6" i="5"/>
  <c r="I12" i="5"/>
  <c r="I18" i="5"/>
  <c r="I33" i="5" s="1"/>
  <c r="K31" i="4" l="1"/>
  <c r="K28" i="4"/>
  <c r="K27" i="4"/>
  <c r="K26" i="4"/>
  <c r="K25" i="4"/>
  <c r="K24" i="4"/>
  <c r="K23" i="4"/>
  <c r="K22" i="4"/>
  <c r="K21" i="4"/>
  <c r="K20" i="4"/>
  <c r="J19" i="4"/>
  <c r="I19" i="4"/>
  <c r="H19" i="4"/>
  <c r="G19" i="4"/>
  <c r="F19" i="4"/>
  <c r="E19" i="4"/>
  <c r="D19" i="4"/>
  <c r="C19" i="4"/>
  <c r="K18" i="4"/>
  <c r="K17" i="4"/>
  <c r="K16" i="4"/>
  <c r="K15" i="4"/>
  <c r="K14" i="4"/>
  <c r="J13" i="4"/>
  <c r="I13" i="4"/>
  <c r="H13" i="4"/>
  <c r="G13" i="4"/>
  <c r="F13" i="4"/>
  <c r="E13" i="4"/>
  <c r="D13" i="4"/>
  <c r="C13" i="4"/>
  <c r="K12" i="4"/>
  <c r="K11" i="4"/>
  <c r="K10" i="4"/>
  <c r="K9" i="4"/>
  <c r="K8" i="4"/>
  <c r="J7" i="4"/>
  <c r="I7" i="4"/>
  <c r="H7" i="4"/>
  <c r="H34" i="4" s="1"/>
  <c r="E225" i="21" s="1"/>
  <c r="G7" i="4"/>
  <c r="G34" i="4" s="1"/>
  <c r="D224" i="21" s="1"/>
  <c r="F7" i="4"/>
  <c r="E7" i="4"/>
  <c r="E34" i="4" s="1"/>
  <c r="D222" i="21" s="1"/>
  <c r="D7" i="4"/>
  <c r="D34" i="4" s="1"/>
  <c r="D14" i="21" s="1"/>
  <c r="C7" i="4"/>
  <c r="C34" i="4" s="1"/>
  <c r="E220" i="21" s="1"/>
  <c r="K6" i="4"/>
  <c r="K5" i="4"/>
  <c r="K4" i="4"/>
  <c r="I34" i="4" l="1"/>
  <c r="D226" i="21" s="1"/>
  <c r="F34" i="4"/>
  <c r="D223" i="21" s="1"/>
  <c r="J34" i="4"/>
  <c r="E14" i="21" s="1"/>
  <c r="E249" i="21" s="1"/>
  <c r="Z254" i="21" s="1"/>
  <c r="K7" i="4"/>
  <c r="K34" i="4" s="1"/>
  <c r="K13" i="4"/>
  <c r="K19" i="4"/>
  <c r="G29" i="2"/>
  <c r="G28" i="2"/>
  <c r="G27" i="2"/>
  <c r="G22" i="2"/>
  <c r="G21" i="2"/>
  <c r="G20" i="2"/>
  <c r="G19" i="2"/>
  <c r="F18" i="2"/>
  <c r="E18" i="2"/>
  <c r="D18" i="2"/>
  <c r="C18" i="2"/>
  <c r="G17" i="2"/>
  <c r="G16" i="2"/>
  <c r="G15" i="2"/>
  <c r="G14" i="2"/>
  <c r="G13" i="2"/>
  <c r="F12" i="2"/>
  <c r="E12" i="2"/>
  <c r="D12" i="2"/>
  <c r="C12" i="2"/>
  <c r="G10" i="2"/>
  <c r="G9" i="2"/>
  <c r="G8" i="2"/>
  <c r="G7" i="2"/>
  <c r="F6" i="2"/>
  <c r="F33" i="2" s="1"/>
  <c r="C142" i="21" s="1"/>
  <c r="E6" i="2"/>
  <c r="E33" i="2" s="1"/>
  <c r="C19" i="21" s="1"/>
  <c r="C249" i="21" s="1"/>
  <c r="X254" i="21" s="1"/>
  <c r="D6" i="2"/>
  <c r="C6" i="2"/>
  <c r="C33" i="2" s="1"/>
  <c r="D19" i="21" s="1"/>
  <c r="D249" i="21" s="1"/>
  <c r="Y254" i="21" s="1"/>
  <c r="G5" i="2"/>
  <c r="G4" i="2"/>
  <c r="D33" i="2" l="1"/>
  <c r="D140" i="21" s="1"/>
  <c r="G18" i="2"/>
  <c r="G12" i="2"/>
  <c r="G6" i="2"/>
  <c r="G33" i="2" s="1"/>
  <c r="R6" i="1"/>
  <c r="R26" i="1"/>
  <c r="R27" i="1"/>
  <c r="R28" i="1"/>
  <c r="R29" i="1"/>
  <c r="R4" i="1"/>
  <c r="R5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31" i="1" l="1"/>
  <c r="R30" i="1"/>
</calcChain>
</file>

<file path=xl/comments1.xml><?xml version="1.0" encoding="utf-8"?>
<comments xmlns="http://schemas.openxmlformats.org/spreadsheetml/2006/main">
  <authors>
    <author>siam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กกแก้วบูรพา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ไม้ตรา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บ้านหนองจิก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น้ำเต้า
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มหาราช
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บ้านแป้ง1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ตลิ่งชัน
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บ้านลานเท</t>
        </r>
      </text>
    </comment>
  </commentList>
</comments>
</file>

<file path=xl/comments2.xml><?xml version="1.0" encoding="utf-8"?>
<comments xmlns="http://schemas.openxmlformats.org/spreadsheetml/2006/main">
  <authors>
    <author>siam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สวนพริก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บ้านรุน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บ้านป้อม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บ้านเกาะ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หันตรา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บ้านแพน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บ้านหลวง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siam:โพธิ์เอน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หนองขนาก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สามไถ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พระนอน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บ่อโพง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บ้านแป้ง
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หน้าไม้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กกแก้วบูรพา
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บางหลวงโดด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บางหลวง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ไทรน้อย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มหาพราหมณ์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บ้านแป้ง1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ตลิ่งชัน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วัดยม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คลองจิก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g=เชียงรากน้อย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บางเพลิง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บ้านลี่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รพสต.กุฎี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หนองน้ำใหญ่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ดอนหญ้านาง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ระโสม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สามเมือง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ลาดบัวหลวง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บ้านหนองโสน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วังจุฬา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วังน้อย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ลำตาเสา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ทางหลวง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หนองคัดเค้า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โพสาวหาญ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บ้านหนองจิก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น้ำเต้า
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โรงช้าง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คลองน้อย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บ้านแพรก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กกแก้วบูรพา
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ไม้ตรา
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บ้านหนองจิก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น้ำเต้า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มหาราช
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บ้านแป้ง1
</t>
        </r>
      </text>
    </comment>
    <comment ref="C65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ตลิ่งชัน
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วัดยม
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คลองจิก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บ้านลานเท</t>
        </r>
      </text>
    </comment>
    <comment ref="E86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มหาพราหมณ์</t>
        </r>
      </text>
    </comment>
    <comment ref="E88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มหาพราหมณ์</t>
        </r>
      </text>
    </comment>
    <comment ref="B94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บางหลวงโดด
</t>
        </r>
      </text>
    </comment>
    <comment ref="C95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บางหลวง
</t>
        </r>
      </text>
    </comment>
    <comment ref="C161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สวนพริก</t>
        </r>
      </text>
    </comment>
    <comment ref="D185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บ้านแพน</t>
        </r>
      </text>
    </comment>
    <comment ref="E195" authorId="0">
      <text>
        <r>
          <rPr>
            <b/>
            <sz val="9"/>
            <color indexed="81"/>
            <rFont val="Tahoma"/>
            <family val="2"/>
          </rPr>
          <t>siam:</t>
        </r>
        <r>
          <rPr>
            <sz val="9"/>
            <color indexed="81"/>
            <rFont val="Tahoma"/>
            <family val="2"/>
          </rPr>
          <t xml:space="preserve">
บ้านหลวง</t>
        </r>
      </text>
    </comment>
  </commentList>
</comments>
</file>

<file path=xl/comments3.xml><?xml version="1.0" encoding="utf-8"?>
<comments xmlns="http://schemas.openxmlformats.org/spreadsheetml/2006/main">
  <authors>
    <author>ผู้เขียน</author>
  </authors>
  <commentList>
    <comment ref="H31" authorId="0">
      <text>
        <r>
          <rPr>
            <b/>
            <sz val="8"/>
            <color indexed="81"/>
            <rFont val="Tahoma"/>
            <family val="2"/>
          </rPr>
          <t>ผู้เขียน:</t>
        </r>
        <r>
          <rPr>
            <sz val="8"/>
            <color indexed="81"/>
            <rFont val="Tahoma"/>
            <family val="2"/>
          </rPr>
          <t xml:space="preserve">
ยังไม่รวมทุนการศึกษาพยาบาล</t>
        </r>
      </text>
    </comment>
    <comment ref="J31" authorId="0">
      <text>
        <r>
          <rPr>
            <b/>
            <sz val="8"/>
            <color indexed="81"/>
            <rFont val="Tahoma"/>
            <family val="2"/>
          </rPr>
          <t>ผู้เขียน:</t>
        </r>
        <r>
          <rPr>
            <sz val="8"/>
            <color indexed="81"/>
            <rFont val="Tahoma"/>
            <family val="2"/>
          </rPr>
          <t xml:space="preserve">
ยังไม่รวมทุนการศึกษาพยาบาล</t>
        </r>
      </text>
    </comment>
  </commentList>
</comments>
</file>

<file path=xl/sharedStrings.xml><?xml version="1.0" encoding="utf-8"?>
<sst xmlns="http://schemas.openxmlformats.org/spreadsheetml/2006/main" count="1831" uniqueCount="387">
  <si>
    <t>รพ.สต.</t>
  </si>
  <si>
    <t>รวม</t>
  </si>
  <si>
    <t>งบเพื่อดำเนินการ</t>
  </si>
  <si>
    <t>ประชากรทั้งหมด</t>
  </si>
  <si>
    <t>ประชากร UC</t>
  </si>
  <si>
    <t>ค่าสาธารณูปโภค</t>
  </si>
  <si>
    <t>น้ำ</t>
  </si>
  <si>
    <t>ไฟฟ้า</t>
  </si>
  <si>
    <t>Tel</t>
  </si>
  <si>
    <t>Internet</t>
  </si>
  <si>
    <t>Mobile</t>
  </si>
  <si>
    <t>ค่าวัสดุ</t>
  </si>
  <si>
    <t>สำนักงาน</t>
  </si>
  <si>
    <t>งานบ้านงานครัว</t>
  </si>
  <si>
    <t>คอมพิวเตอร์</t>
  </si>
  <si>
    <t>เกษตร</t>
  </si>
  <si>
    <t>ก่อสร้าง</t>
  </si>
  <si>
    <t>ค่าจ้างบุคลากร</t>
  </si>
  <si>
    <t>พยาบาล</t>
  </si>
  <si>
    <t>นักวิชาการ</t>
  </si>
  <si>
    <t>ธุรการ</t>
  </si>
  <si>
    <t>จพ.</t>
  </si>
  <si>
    <t>แพทย์แผนไทย</t>
  </si>
  <si>
    <t>พนักงานช่วยการพยาบาล</t>
  </si>
  <si>
    <t>ค่าเวรนอกเวลา</t>
  </si>
  <si>
    <t>ค่าทำความสะอาด</t>
  </si>
  <si>
    <t>ค่าจ้างตัดหญ้า</t>
  </si>
  <si>
    <t>ยา+วัสดุการแพทย์</t>
  </si>
  <si>
    <t>รวมงบประมาณที่ใช้</t>
  </si>
  <si>
    <t xml:space="preserve"> </t>
  </si>
  <si>
    <t>_</t>
  </si>
  <si>
    <t xml:space="preserve"> รพสต.บ้านคลัง</t>
  </si>
  <si>
    <t xml:space="preserve"> รพสต.บางบาล</t>
  </si>
  <si>
    <t xml:space="preserve"> รพสต.วัดตะกู</t>
  </si>
  <si>
    <t xml:space="preserve"> รพสต.พระขาว</t>
  </si>
  <si>
    <t xml:space="preserve"> รพสต.ทางช้าง</t>
  </si>
  <si>
    <t xml:space="preserve"> รพสต.ไทรน้อย</t>
  </si>
  <si>
    <t xml:space="preserve"> รพสต.มหาพราหมณ์</t>
  </si>
  <si>
    <t xml:space="preserve"> รพสต.บ้านกุ่ม</t>
  </si>
  <si>
    <t xml:space="preserve"> รพสต.บางหัก</t>
  </si>
  <si>
    <t xml:space="preserve"> รพสต.วัดยม</t>
  </si>
  <si>
    <t xml:space="preserve"> รพสต.บางชะนี</t>
  </si>
  <si>
    <t xml:space="preserve"> รพสต.น้ำเต้า</t>
  </si>
  <si>
    <t xml:space="preserve"> รพสต.บางหลวงโดด</t>
  </si>
  <si>
    <t xml:space="preserve"> รพสต.บางหลวง</t>
  </si>
  <si>
    <t xml:space="preserve"> รพสต.กบเจา</t>
  </si>
  <si>
    <t>ค่าอบรม/สัมมนา</t>
  </si>
  <si>
    <t>ค่าใช้จ่ายพื้นฐาน ปี 2556 ของ รพ.สต.อำเภอบางบาล</t>
  </si>
  <si>
    <t xml:space="preserve">    </t>
  </si>
  <si>
    <t>ค่าใช้จ่ายพื้นฐาน ปี 2556 ของ รพ.สต.อำเภอ…บ้านแพรก………………</t>
  </si>
  <si>
    <t>ชื่อ รพสต.บ้านแพรก</t>
  </si>
  <si>
    <t>ชื่อ รพสต.สำพะเนียง</t>
  </si>
  <si>
    <t>ชื่อ รพสต.คลองน้อย</t>
  </si>
  <si>
    <t>ชื่อ รพสต.สองห้อง</t>
  </si>
  <si>
    <t>น้ำมันรถยนต์</t>
  </si>
  <si>
    <t>ค่าใช้จ่ายพื้นฐาน ปี 2556 ของ รพ.สต.อำเภอลาดบัวหลวง</t>
  </si>
  <si>
    <t>หลักชัย</t>
  </si>
  <si>
    <t>สามเมือง</t>
  </si>
  <si>
    <t>พระยาบันลือ หมู่ 2</t>
  </si>
  <si>
    <t>สิงหนาท</t>
  </si>
  <si>
    <t>สิงหนาท2</t>
  </si>
  <si>
    <t>คู้สลอด</t>
  </si>
  <si>
    <t>พระยาบันลือ</t>
  </si>
  <si>
    <t>ลาดบัวหลวง</t>
  </si>
  <si>
    <t>ประชากรทั้งหมดตามทะเบียนราษฎร์</t>
  </si>
  <si>
    <r>
      <t>ประชากรทั้งหมด (</t>
    </r>
    <r>
      <rPr>
        <b/>
        <u/>
        <sz val="16"/>
        <color rgb="FFFF0000"/>
        <rFont val="AngsanaUPC"/>
        <family val="1"/>
      </rPr>
      <t>ที่อาศัยอยู่จริง Typ 1,3)</t>
    </r>
  </si>
  <si>
    <t>ค่าตอบแทน(ฉบับที่8)</t>
  </si>
  <si>
    <t>เงินงบประมาณ(ข้าราชการ)</t>
  </si>
  <si>
    <t>ค่าใช้จ่ายพื้นฐาน ปี 2556 ของ รพ.สต.อำเภอบางซ้าย</t>
  </si>
  <si>
    <t>แก้วฟ้า</t>
  </si>
  <si>
    <t>เต่าเล่า</t>
  </si>
  <si>
    <t>ทางหลวง</t>
  </si>
  <si>
    <t>ปลายกลัด</t>
  </si>
  <si>
    <t>เทพมงคล</t>
  </si>
  <si>
    <t>วังพัฒนา</t>
  </si>
  <si>
    <t>ค่าใช้จ่ายพื้นฐาน  ปี  2556  ของ รพ.สต.  อำเภอภาชี</t>
  </si>
  <si>
    <t>ดอนหญ้านาง</t>
  </si>
  <si>
    <t>หนองน้ำใส</t>
  </si>
  <si>
    <t>ระโสม</t>
  </si>
  <si>
    <t>ไผ่ล้อม</t>
  </si>
  <si>
    <t>โคกม่วง</t>
  </si>
  <si>
    <t>กระจิว</t>
  </si>
  <si>
    <t>พระแก้ว</t>
  </si>
  <si>
    <t xml:space="preserve">                        -</t>
  </si>
  <si>
    <t>เชื้อเพลิง</t>
  </si>
  <si>
    <t>ประกันสังคม</t>
  </si>
  <si>
    <t>รวมค่าวัสดุ</t>
  </si>
  <si>
    <t>รวมค่าจ้าง</t>
  </si>
  <si>
    <t>รวมค่าสาธารณูปโภค</t>
  </si>
  <si>
    <t>อุทัย</t>
  </si>
  <si>
    <t>ข้าวเม่า</t>
  </si>
  <si>
    <t>หนอง</t>
  </si>
  <si>
    <t>คานหาม</t>
  </si>
  <si>
    <t>สามบัณฑิต</t>
  </si>
  <si>
    <t>บ้านหีบ</t>
  </si>
  <si>
    <t>เสนา</t>
  </si>
  <si>
    <t>บ้านช้าง</t>
  </si>
  <si>
    <t>โพ</t>
  </si>
  <si>
    <t>ธนู</t>
  </si>
  <si>
    <t>คัดค้าว</t>
  </si>
  <si>
    <t>ไม้ซุง</t>
  </si>
  <si>
    <t>น้ำส้ม</t>
  </si>
  <si>
    <t>สาวหาญ</t>
  </si>
  <si>
    <t>-</t>
  </si>
  <si>
    <t>ค่าใช้จ่ายพื้นฐาน ปี 2556 ของ รพ.สต.อำเภออุทัย (เดือนตุลาคม 2555-สิงหาคม 2556</t>
  </si>
  <si>
    <t>ค่าใช้จ่ายพื้นฐาน ปี 2556 ของ รพ.สต.อำเภอนครหลวง</t>
  </si>
  <si>
    <t>สอน.เฉลิมพระเกียรติฯ</t>
  </si>
  <si>
    <t>ท่าช้าง</t>
  </si>
  <si>
    <t>บ่อโพง</t>
  </si>
  <si>
    <t>บ้านชุ้ง</t>
  </si>
  <si>
    <t>ปากจั่น</t>
  </si>
  <si>
    <t>บางระกำ</t>
  </si>
  <si>
    <t>บางพระครู</t>
  </si>
  <si>
    <t>แม่ลา</t>
  </si>
  <si>
    <t>หนองปลิง</t>
  </si>
  <si>
    <t>คลองสะแก</t>
  </si>
  <si>
    <t>สามไถ</t>
  </si>
  <si>
    <t>พระนอน</t>
  </si>
  <si>
    <t>รวมค่าจ้างบุคลากร</t>
  </si>
  <si>
    <t>ผู้ช่วยทันตฯ</t>
  </si>
  <si>
    <t>จพ.รายคาบ</t>
  </si>
  <si>
    <t>ผู้ช่วยเหลือคนไข้</t>
  </si>
  <si>
    <t>สมทบ ปกส.</t>
  </si>
  <si>
    <t>ค่าจ้างเหมาอื่นๆ</t>
  </si>
  <si>
    <t>ค่าใช้จ่ายพื้นฐาน ปี 2556 ของ รพ.สต.อำเภอบางไทร</t>
  </si>
  <si>
    <t>1.ไม้ตรา</t>
  </si>
  <si>
    <t xml:space="preserve">2.กระแชง </t>
  </si>
  <si>
    <t>3.บ้านกลึง</t>
  </si>
  <si>
    <t>4.แคออก</t>
  </si>
  <si>
    <t>5.ช้างน้อย</t>
  </si>
  <si>
    <t>6.บ้านแป้ง</t>
  </si>
  <si>
    <t>7.สนามชัย</t>
  </si>
  <si>
    <t>8.โคกช้าง</t>
  </si>
  <si>
    <t>9.บ้านม้า</t>
  </si>
  <si>
    <t>10.หน้าไม้</t>
  </si>
  <si>
    <t>11.กกแก้วบูรพา</t>
  </si>
  <si>
    <t>12.บางพลี</t>
  </si>
  <si>
    <t>13.ไผ่พระ</t>
  </si>
  <si>
    <t>14.บ้านเกาะ</t>
  </si>
  <si>
    <t>15.ห่อหมก</t>
  </si>
  <si>
    <t>16.แคตก</t>
  </si>
  <si>
    <t>17.ช่างเหล็ก</t>
  </si>
  <si>
    <t>18.บางยี่โท</t>
  </si>
  <si>
    <t>19.ราชคราม</t>
  </si>
  <si>
    <t>20.ช้างใหญ่</t>
  </si>
  <si>
    <t>21.คัคณางค์</t>
  </si>
  <si>
    <t>22.โพแตง</t>
  </si>
  <si>
    <t>23.เชียงราก</t>
  </si>
  <si>
    <t xml:space="preserve"> -</t>
  </si>
  <si>
    <t>ค่าใช้จ่ายพื้นฐาน ปี 2556 ของ รพ.สต.อำเภอเสนา</t>
  </si>
  <si>
    <t xml:space="preserve">      1. มารวิชัย</t>
  </si>
  <si>
    <t>2.เจ้าเจ็ด</t>
  </si>
  <si>
    <t>3.สามกอ</t>
  </si>
  <si>
    <t>4.บ้านแพน</t>
  </si>
  <si>
    <t>5.หัวเวียง</t>
  </si>
  <si>
    <t>6.บ้านโพธิ์</t>
  </si>
  <si>
    <t>7.รางจรเข้</t>
  </si>
  <si>
    <t>8.บ้านกระทุ่ม</t>
  </si>
  <si>
    <t>9.บ้านแถว</t>
  </si>
  <si>
    <t>10.ชายนา</t>
  </si>
  <si>
    <t>11.สามตุ่ม</t>
  </si>
  <si>
    <t>12.ลาดงา</t>
  </si>
  <si>
    <t>13.ดอนทอง</t>
  </si>
  <si>
    <t>14.บ้านหลวง</t>
  </si>
  <si>
    <t>15.เจ้าเสด็จ</t>
  </si>
  <si>
    <t xml:space="preserve">      รวม</t>
  </si>
  <si>
    <t>ข้อมูลค่าใช้จ่าย  ตั้งแต่วันที่ 1  ตุลาคม 2555  ถึงวันที่ 31  สิงหาคม 2556</t>
  </si>
  <si>
    <t>ปีงบประมาณ  2557  มี  ค่าลูกจ้างจพ.ทันตภิบาล  5  คน เป็นเงิน 771,120  บาท</t>
  </si>
  <si>
    <t>ค่าใช้จ่ายพื้นฐาน ปี 2556 ของ รพ.สต.อำเภอท่าเรือ</t>
  </si>
  <si>
    <t>ท่าหลวง</t>
  </si>
  <si>
    <t>จำปา</t>
  </si>
  <si>
    <t>หนองขนาก</t>
  </si>
  <si>
    <t>บ้านศาลาลอย</t>
  </si>
  <si>
    <t>ปากท่า</t>
  </si>
  <si>
    <t>ท่าเจ้าสนุก</t>
  </si>
  <si>
    <t>โพธิ์เอน</t>
  </si>
  <si>
    <t>วังแดง</t>
  </si>
  <si>
    <t>ศาลาลอย</t>
  </si>
  <si>
    <t>โพธิ์เอน ม.4</t>
  </si>
  <si>
    <t>บ้านร่อม</t>
  </si>
  <si>
    <t>ดอนประดู่</t>
  </si>
  <si>
    <t>ค่าใช้จ่ายพื้นฐาน ปี 2556 ของ รพ.สต.อำเภอพระนครศรีอยุธยา</t>
  </si>
  <si>
    <t>1.บ้านใหม่</t>
  </si>
  <si>
    <t>2.วัดตูม</t>
  </si>
  <si>
    <t>3.ภูเขาทอง</t>
  </si>
  <si>
    <t>4.บ้านป้อม</t>
  </si>
  <si>
    <t>5.ลุมพลี</t>
  </si>
  <si>
    <t>6.คลองสระบัว</t>
  </si>
  <si>
    <t>7.สวนพริก</t>
  </si>
  <si>
    <t>8.บ้านเพนียด</t>
  </si>
  <si>
    <t>9.ปากกราน</t>
  </si>
  <si>
    <t>10.คลองตะเคียน</t>
  </si>
  <si>
    <t>11.บ้านรุน</t>
  </si>
  <si>
    <t>12.สำเภาล่ม</t>
  </si>
  <si>
    <t>น้ำประปา</t>
  </si>
  <si>
    <t>ผู้ช่วยการพยาบาล</t>
  </si>
  <si>
    <t>ผู้ช่วยทันต ฯ</t>
  </si>
  <si>
    <t>นวก.การเงิน</t>
  </si>
  <si>
    <t>นวก.คอมพิวเตอร์</t>
  </si>
  <si>
    <t>พนักงานขับรถ</t>
  </si>
  <si>
    <t>คนสวน</t>
  </si>
  <si>
    <t>แม่บ้าน</t>
  </si>
  <si>
    <t>อื่น ๆ ระบุ</t>
  </si>
  <si>
    <t>ผู้ช่วยแพทย์แผนไทย</t>
  </si>
  <si>
    <t>ทันตภิบาล</t>
  </si>
  <si>
    <t>ผู้ช่วยข้างเตียงทันตภิบาล</t>
  </si>
  <si>
    <t>นักกายภาพบำบัด</t>
  </si>
  <si>
    <t>ค่าจ้างขนยา เวชภัณฑ์</t>
  </si>
  <si>
    <t>ค่าวัสดุงานบ้าน/สำนักงาน/แบบพิมพ์ /คอม(เบิก รพ.)</t>
  </si>
  <si>
    <t>1.วัดพระญาติ</t>
  </si>
  <si>
    <t>2.เกาะเรียน</t>
  </si>
  <si>
    <t>3.คลองสวนพลู</t>
  </si>
  <si>
    <t>4.ไผ่ลิง</t>
  </si>
  <si>
    <t>5.บ้านเกาะ</t>
  </si>
  <si>
    <t>6.หันตรา</t>
  </si>
  <si>
    <t>ค่าใช้จ่ายพื้นฐาน ปี 2556 ของ รพ.สต.อำเภอบางปะอิน</t>
  </si>
  <si>
    <t>เชียงรากน้อย</t>
  </si>
  <si>
    <t>บ้านโพ</t>
  </si>
  <si>
    <t>บ้านกรด</t>
  </si>
  <si>
    <t>วัดขนอนเหนือ</t>
  </si>
  <si>
    <t>บางกระสั้น</t>
  </si>
  <si>
    <t>คลองจิก</t>
  </si>
  <si>
    <t>บ้านหว้า</t>
  </si>
  <si>
    <t>วัดยม</t>
  </si>
  <si>
    <t>บางประแดง</t>
  </si>
  <si>
    <t>สามเรือน</t>
  </si>
  <si>
    <t>เกาะเกิด</t>
  </si>
  <si>
    <t>บ้านแป้ง1</t>
  </si>
  <si>
    <t>บ้านแป้ง2</t>
  </si>
  <si>
    <t>บ้านพลับ</t>
  </si>
  <si>
    <t>คุ้งลาน</t>
  </si>
  <si>
    <t>ตลิ่งชัน</t>
  </si>
  <si>
    <t>บ้านลานเท</t>
  </si>
  <si>
    <t>ตลาดเกรียบ</t>
  </si>
  <si>
    <t>ขนอนหลวง</t>
  </si>
  <si>
    <t>บ้านคลองเปรม</t>
  </si>
  <si>
    <t>อื่นๆ</t>
  </si>
  <si>
    <t>หมายเหตุ</t>
  </si>
  <si>
    <t>ค่ายาเดือนตุลาคม 55 ถึง กรกฏาคม56</t>
  </si>
  <si>
    <t>ค่าใช้จ่ายพื้นฐาน ปี 2556 ของ รพ.สต.อำเภอวังน้อย จังหวัดพระนครศรีอยุธยา</t>
  </si>
  <si>
    <t>ลำตาเสา</t>
  </si>
  <si>
    <t>บ่อตาโล่</t>
  </si>
  <si>
    <t>วังน้อย</t>
  </si>
  <si>
    <t>สนับทึบ</t>
  </si>
  <si>
    <t>บ้านหนองโสน</t>
  </si>
  <si>
    <t>พะยอม</t>
  </si>
  <si>
    <t>หันตะเภา</t>
  </si>
  <si>
    <t>วังจุฬา</t>
  </si>
  <si>
    <t>ข้าวงาม</t>
  </si>
  <si>
    <t>ชะแมบ</t>
  </si>
  <si>
    <t>พนักงานบริการทั่วไป</t>
  </si>
  <si>
    <t>ค่าใช้จ่ายพื้นฐาน ปี 2556 ของ รพ.สต.อำเภอผักไห่</t>
  </si>
  <si>
    <t>รพสต.นาคู</t>
  </si>
  <si>
    <t>รพสต.หนองน้ำใหญ่</t>
  </si>
  <si>
    <t>รพสต.บ้านแค</t>
  </si>
  <si>
    <t>รพสต.ลาดน้ำเค็ม</t>
  </si>
  <si>
    <t>รพสต.ท่าดินแดง</t>
  </si>
  <si>
    <t>รพสต.ดอนลาน</t>
  </si>
  <si>
    <t>รพสต.กุฎี</t>
  </si>
  <si>
    <t>รพสต.ลำตะเคียน</t>
  </si>
  <si>
    <t>รพสต.โคกช้าง</t>
  </si>
  <si>
    <t>รพสต.จักราช</t>
  </si>
  <si>
    <t>รพสต.ผักไห่</t>
  </si>
  <si>
    <t>รพสต.ลาดชิด</t>
  </si>
  <si>
    <t>รพสต.หน้าโคก</t>
  </si>
  <si>
    <t>รพสต.อมฤต</t>
  </si>
  <si>
    <t>รพสต.บ้านใหญ่</t>
  </si>
  <si>
    <t>โฆษณา</t>
  </si>
  <si>
    <t>น้ำมัน</t>
  </si>
  <si>
    <t>ค่าจ้างกำจัดปลวก</t>
  </si>
  <si>
    <t>ค่าใช้จ่ายพื้นฐาน ปี 2556 ของ  อำเภอมหาราช จังหวัดพระนครศรีอยุธยา</t>
  </si>
  <si>
    <t>กะทุ่ม</t>
  </si>
  <si>
    <t>บ้านหนองจิก</t>
  </si>
  <si>
    <t>น้ำเต้า</t>
  </si>
  <si>
    <t>บางนา</t>
  </si>
  <si>
    <t>โรงช้าง</t>
  </si>
  <si>
    <t>มหาราช</t>
  </si>
  <si>
    <t>เจ้าปลุก</t>
  </si>
  <si>
    <t>พิตเพียน</t>
  </si>
  <si>
    <t>บ้านนา</t>
  </si>
  <si>
    <t>บ้านขวาง</t>
  </si>
  <si>
    <t>ท่าตอ</t>
  </si>
  <si>
    <t>บ้านใหม่</t>
  </si>
  <si>
    <t>ค่าใช้จ่ายพื้นฐาน ปี 2556 ของ สสอ.บางปะหัน</t>
  </si>
  <si>
    <t>บางปะหัน</t>
  </si>
  <si>
    <t>ขยาย</t>
  </si>
  <si>
    <t>บางเดื่อ</t>
  </si>
  <si>
    <t>เสาธง</t>
  </si>
  <si>
    <t>ทางกลาง</t>
  </si>
  <si>
    <t>บางเพลิง</t>
  </si>
  <si>
    <t>หันสัง</t>
  </si>
  <si>
    <t>ตานิม</t>
  </si>
  <si>
    <t>ทับน้ำ</t>
  </si>
  <si>
    <t>บ้านม้า</t>
  </si>
  <si>
    <t>ขวัญเมือง</t>
  </si>
  <si>
    <t>บ้านลี่</t>
  </si>
  <si>
    <t>โพธิ์สามต้น</t>
  </si>
  <si>
    <t>พุทเลา</t>
  </si>
  <si>
    <t>ตาลเอน</t>
  </si>
  <si>
    <t>บ้านขล้อ</t>
  </si>
  <si>
    <t>รวมค่าครุภัณฑ์อื่นๆ</t>
  </si>
  <si>
    <t>&lt;500</t>
  </si>
  <si>
    <t>&lt;1000</t>
  </si>
  <si>
    <t>1000-2000</t>
  </si>
  <si>
    <t>อำเภอ</t>
  </si>
  <si>
    <t>บางไทร</t>
  </si>
  <si>
    <t>P2&lt;1000</t>
  </si>
  <si>
    <t>P1&lt;500</t>
  </si>
  <si>
    <t>P3 1001-3000</t>
  </si>
  <si>
    <t>P4 3001-8000</t>
  </si>
  <si>
    <t>P5 8001+</t>
  </si>
  <si>
    <t>ท่าเรือ</t>
  </si>
  <si>
    <t>สมเด็จ</t>
  </si>
  <si>
    <t>บางบาล</t>
  </si>
  <si>
    <t>บางปะอิน</t>
  </si>
  <si>
    <t>ผักไห่</t>
  </si>
  <si>
    <t xml:space="preserve">ภาชี </t>
  </si>
  <si>
    <t>บางซ้าย</t>
  </si>
  <si>
    <t>บ้านแพรก</t>
  </si>
  <si>
    <t>วัดพระญาติการาม</t>
  </si>
  <si>
    <t>วัดพญาติการาม</t>
  </si>
  <si>
    <t>ค่าใช้จ่ายพื้นฐานขั้นต่ำ ปี 2556  รายอำเภอ ตาม POP UC</t>
  </si>
  <si>
    <t>ศูนย์เวชปฏิบัติครอบครัว</t>
  </si>
  <si>
    <t>ศูนย์เวช</t>
  </si>
  <si>
    <t>นครหลวง</t>
  </si>
  <si>
    <t>ภาชี</t>
  </si>
  <si>
    <t>เฉลี่ย</t>
  </si>
  <si>
    <t>ค่ากลาง</t>
  </si>
  <si>
    <t xml:space="preserve"> ลบสูง ลบน้อย ..หาค่าเฉลี่ย</t>
  </si>
  <si>
    <t>ค่าใช้จ่าย</t>
  </si>
  <si>
    <t>หน่วยงาน</t>
  </si>
  <si>
    <t>กลุ่ม</t>
  </si>
  <si>
    <t>วัดพระญาติ</t>
  </si>
  <si>
    <t>ป้ายชื่อแถว</t>
  </si>
  <si>
    <t>ผลรวมทั้งหมด</t>
  </si>
  <si>
    <t>ป้ายชื่อคอลัมน์</t>
  </si>
  <si>
    <t>เฉลี่ยค่าใช้จ่ายพื้นฐาน ปี 2556  รายอำเภอ ตาม POP UC</t>
  </si>
  <si>
    <t>ค่าใช้จ่ายพื้นฐานมากสุด ปี 2556  รายอำเภอ ตาม POP UC</t>
  </si>
  <si>
    <t>ค่าใช้จ่ายพื้นฐานน้อยสุด ปี 2556  รายอำเภอ ตาม POP UC</t>
  </si>
  <si>
    <t>1เชียงรากน้อย</t>
  </si>
  <si>
    <t>2บ้านโพ</t>
  </si>
  <si>
    <t>3บ้านกรด</t>
  </si>
  <si>
    <t>4วัดขนอนเหนือ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</si>
  <si>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</si>
  <si>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นับจำนวน ของ ค่าใช้จ่าย</t>
  </si>
  <si>
    <t>SS</t>
  </si>
  <si>
    <t>S</t>
  </si>
  <si>
    <t>M</t>
  </si>
  <si>
    <t>L</t>
  </si>
  <si>
    <t>CUP/ประชากร</t>
  </si>
  <si>
    <t>รวม แห่ง</t>
  </si>
  <si>
    <t>เกาะเรียน/คลองสวนพลุ/บ้านเกาะ</t>
  </si>
  <si>
    <t>วัดพระญาติการาม/ไผ่ลิง/หันตรา</t>
  </si>
  <si>
    <t>สวนพริก</t>
  </si>
  <si>
    <t>วัดตูม/ภูเขาทอง/คลองสระบัว/บ้านเพนียด/บ้านรุน</t>
  </si>
  <si>
    <t>บ้านใหม่/บ้านป้อม/ลุมพลี/ปากกราน/คลองตะเคียน/สำเภาล่ม</t>
  </si>
  <si>
    <t>มารวิชัย/เจ้าเจ็ด/บ้านแพน/บ้านโพธิ์/รางจรเข้/บ้านกระทุ่ม/ดอนทอง</t>
  </si>
  <si>
    <t>สามกอ/หัวเวียง/บ้านแถว/ชายนา/สามตุ่ม/ลาดงา/บ้านหลวง/เจ้าเสด็จ</t>
  </si>
  <si>
    <t>โพธิ์เอน/โพธิ์เอนหมู่4/บ้านร่อม/ดอนประดู่</t>
  </si>
  <si>
    <t>ท่าหลวง/จำปา/หนองขนาก/บ้านศาลาลอย/ปากท่า/ท่าเจ้าสนุก/วังแดง/ศาลลอย</t>
  </si>
  <si>
    <t>เฉลิมพระเกียรติ/บ้านซุ้ง/ปากจั่น/บางระกำ/บางพระครู/แม่ลา/หนองปลิง/คลองสะแก/พระนอน</t>
  </si>
  <si>
    <t>ท่าช้าง/บ่อโพง</t>
  </si>
  <si>
    <t>กระแซง/แคออก/ช้างน้อย/บ้านแป้ง/หน้าไม้/บ้านเกาะ/แคออก/ช่างเหล็ก/บางยี่โท/โพแตง/เชียงราก</t>
  </si>
  <si>
    <t>ไม้ตรา/บ้านกลึง/สนามชัย/โคกช้าง/บ้านม้า/กกแก้วบรูพา/บางพลี/ไผ่พระ/ห่อหมก/ราชคราม/ช้างใหญ่/คัดณางค์</t>
  </si>
  <si>
    <t>บางบาล/วัดตะกู/ทางช้าง/บางหัก/บางหลวง/บางหลวงโดด</t>
  </si>
  <si>
    <t>พระขาว/ไทรน้อย/บ้านคลัง/บ้านกุ่ม/วัดยม/บางชะนี/น้ำเต้า/กบเจา</t>
  </si>
  <si>
    <t>มหาพรหมณ์</t>
  </si>
  <si>
    <t>วัดขนอนเหนือ/บ้านแป้ง1/บ้างแป้ง2/ตลิ่งชัน/ขนอนหลวง</t>
  </si>
  <si>
    <t>บ้านโพ/บ้านกรด/บ้านว้า/วัดยม/บางประแดง/สามเรือน/เกาะเกิด/บ้านพลับ/คุ้งลาน/ตลาดเกรียบ/บ้านคลองเปรม</t>
  </si>
  <si>
    <t>คลองจิก/บ้านลานเท/บางกะสั้น</t>
  </si>
  <si>
    <t>บางเพลิง/ตาลเอน</t>
  </si>
  <si>
    <t>บางปะหัน/ขยาย/บางเดื่อ/เสาธง/ทางกลาง/หันสัง/ตานิม/ทับน้ำ/บ้านม้า/ขวัญเมือง/บ้านลี่/โพธิ์สามต้น/พุทเลา/บ้านขล้อ</t>
  </si>
  <si>
    <t>นาคู/บ้านแค/ลาดน้ำเค็ม/ท่าดินแดง/ดอนลาน/กุฏี/ลำตะเคียน/โคกช้าง/จักราช/ผักไห่/ลาดชิต/หน้าโคก/อมฤต/บ้านใหญ่</t>
  </si>
  <si>
    <t>หนองน้ำใหญ่</t>
  </si>
  <si>
    <t>ดอนหญ้านาง/หนองน้ำใส/ไผ่ล้อม/โคกม่วง/กระจิว/พระแก้ว</t>
  </si>
  <si>
    <t>สามเมือง/พระยาบันลือ2/สิงหนาท/สิงหนาท2/พระยาบันลือ</t>
  </si>
  <si>
    <t>หลักชัย/คู้สลอด/ลาดบัวหลวง</t>
  </si>
  <si>
    <t>สนับทึบ/หันตะเภา/วังจุฬา/ข้าวงาม</t>
  </si>
  <si>
    <t>บ่อตาโล่/วังน้อย/พะยอม/ชะแมบ</t>
  </si>
  <si>
    <t>แก้วฟ้า/เต่าเล่า/ทางหลวง/ปลายกัด/เทพมงคล/วังพัฒนา</t>
  </si>
  <si>
    <t>ข้าวเม่า/หนองคัดค้าว/หนองไม้ซุง/บ้านหีบ/หนองน้ำส้ม/บ้านช้าง</t>
  </si>
  <si>
    <t>อุทัย/คานหาม/สามบัณฑิต/เสนา/โพสาวหาญ/ธนู</t>
  </si>
  <si>
    <t>กระทุ่ม/บ้านหนองจิก/น้ำเต้า/มหาราช</t>
  </si>
  <si>
    <t>บางนา/โรงช้าง/เจ้าปลุก/พิตเพียน/บ้านนา/บ้านขวาง/ท่าตอ/บ้านใหม่</t>
  </si>
  <si>
    <t>คลองน้อย/สองห้อง</t>
  </si>
  <si>
    <t>บ้านแพรก/สำพะเนียง</t>
  </si>
  <si>
    <t>ค่าใช้จ่ายพื้นฐาน รพ.สตok 21-10-57.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</si>
</sst>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[$-41E]General"/>
    <numFmt numFmtId="188" formatCode="&quot; &quot;#,##0.00&quot; &quot;;&quot;-&quot;#,##0.00&quot; &quot;;&quot; -&quot;#&quot; &quot;;&quot; &quot;@&quot; &quot;"/>
    <numFmt numFmtId="189" formatCode="#,##0.00_ ;\-#,##0.00\ "/>
    <numFmt numFmtId="190" formatCode="[$-41E]#,##0.00"/>
    <numFmt numFmtId="191" formatCode="#,##0.0000"/>
    <numFmt numFmtId="192" formatCode="_-* #,##0_-;\-* #,##0_-;_-* &quot;-&quot;??_-;_-@_-"/>
  </numFmts>
  <fonts count="114"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20"/>
      <color indexed="8"/>
      <name val="AngsanaUPC"/>
      <family val="1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b/>
      <u/>
      <sz val="16"/>
      <name val="AngsanaUPC"/>
      <family val="1"/>
    </font>
    <font>
      <b/>
      <sz val="11"/>
      <color indexed="8"/>
      <name val="Tahoma"/>
      <family val="2"/>
      <charset val="222"/>
    </font>
    <font>
      <b/>
      <sz val="16"/>
      <color indexed="30"/>
      <name val="AngsanaUPC"/>
      <family val="1"/>
    </font>
    <font>
      <b/>
      <u/>
      <sz val="16"/>
      <color indexed="8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2"/>
      <color indexed="8"/>
      <name val="AngsanaUPC"/>
      <family val="1"/>
    </font>
    <font>
      <sz val="12"/>
      <color indexed="8"/>
      <name val="Tahoma"/>
      <family val="2"/>
      <charset val="222"/>
    </font>
    <font>
      <sz val="11"/>
      <color rgb="FF000000"/>
      <name val="Tahoma"/>
      <family val="2"/>
    </font>
    <font>
      <b/>
      <sz val="16"/>
      <color rgb="FFFF0000"/>
      <name val="AngsanaUPC"/>
      <family val="1"/>
    </font>
    <font>
      <b/>
      <sz val="16"/>
      <color rgb="FF0070C0"/>
      <name val="AngsanaUPC"/>
      <family val="1"/>
    </font>
    <font>
      <sz val="16"/>
      <color rgb="FF000000"/>
      <name val="AngsanaUPC"/>
      <family val="1"/>
    </font>
    <font>
      <b/>
      <sz val="16"/>
      <color rgb="FF000000"/>
      <name val="AngsanaUPC"/>
      <family val="1"/>
    </font>
    <font>
      <b/>
      <u/>
      <sz val="16"/>
      <color rgb="FFFF0000"/>
      <name val="AngsanaUPC"/>
      <family val="1"/>
    </font>
    <font>
      <sz val="16"/>
      <color rgb="FFFF0000"/>
      <name val="AngsanaUPC"/>
      <family val="1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1"/>
      <color rgb="FFFF0000"/>
      <name val="Tahoma"/>
      <family val="2"/>
    </font>
    <font>
      <b/>
      <i/>
      <u/>
      <sz val="18"/>
      <color rgb="FF000099"/>
      <name val="AngsanaUPC"/>
      <family val="1"/>
    </font>
    <font>
      <sz val="16"/>
      <color theme="1"/>
      <name val="AngsanaUPC"/>
      <family val="1"/>
    </font>
    <font>
      <sz val="16"/>
      <name val="AngsanaUPC"/>
      <family val="1"/>
    </font>
    <font>
      <b/>
      <sz val="16"/>
      <color theme="4" tint="-0.249977111117893"/>
      <name val="AngsanaUPC"/>
      <family val="1"/>
    </font>
    <font>
      <b/>
      <sz val="11"/>
      <color indexed="8"/>
      <name val="TH SarabunPSK"/>
      <family val="2"/>
    </font>
    <font>
      <b/>
      <sz val="16"/>
      <color indexed="30"/>
      <name val="TH SarabunPSK"/>
      <family val="2"/>
    </font>
    <font>
      <b/>
      <sz val="16"/>
      <color rgb="FF0070C0"/>
      <name val="TH SarabunPSK"/>
      <family val="2"/>
    </font>
    <font>
      <sz val="16"/>
      <color indexed="8"/>
      <name val="TH SarabunPSK"/>
      <family val="2"/>
    </font>
    <font>
      <sz val="16"/>
      <color rgb="FF000000"/>
      <name val="TH SarabunPSK"/>
      <family val="2"/>
    </font>
    <font>
      <b/>
      <sz val="16"/>
      <color rgb="FFFF0000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2"/>
      <color indexed="30"/>
      <name val="AngsanaUPC"/>
      <family val="1"/>
    </font>
    <font>
      <b/>
      <u/>
      <sz val="16"/>
      <name val="TH SarabunPSK"/>
      <family val="2"/>
    </font>
    <font>
      <sz val="11"/>
      <color theme="1"/>
      <name val="TH SarabunPSK"/>
      <family val="2"/>
    </font>
    <font>
      <sz val="11"/>
      <color indexed="8"/>
      <name val="Calibri"/>
      <family val="2"/>
      <charset val="222"/>
    </font>
    <font>
      <b/>
      <u/>
      <sz val="16"/>
      <color indexed="8"/>
      <name val="TH SarabunPSK"/>
      <family val="2"/>
    </font>
    <font>
      <sz val="16"/>
      <color theme="1"/>
      <name val="Angsana New"/>
      <family val="1"/>
    </font>
    <font>
      <b/>
      <u/>
      <sz val="12"/>
      <name val="AngsanaUPC"/>
      <family val="1"/>
    </font>
    <font>
      <b/>
      <sz val="16"/>
      <color theme="3" tint="0.39997558519241921"/>
      <name val="AngsanaUPC"/>
      <family val="1"/>
    </font>
    <font>
      <b/>
      <sz val="20"/>
      <color indexed="8"/>
      <name val="TH SarabunPSK"/>
      <family val="2"/>
    </font>
    <font>
      <b/>
      <sz val="16"/>
      <color theme="4" tint="-0.249977111117893"/>
      <name val="TH SarabunPSK"/>
      <family val="2"/>
    </font>
    <font>
      <sz val="16"/>
      <color indexed="10"/>
      <name val="TH SarabunPSK"/>
      <family val="2"/>
    </font>
    <font>
      <b/>
      <sz val="16"/>
      <color theme="8" tint="-0.249977111117893"/>
      <name val="TH SarabunPSK"/>
      <family val="2"/>
    </font>
    <font>
      <sz val="16"/>
      <color indexed="12"/>
      <name val="TH SarabunPSK"/>
      <family val="2"/>
    </font>
    <font>
      <b/>
      <sz val="16"/>
      <color theme="3" tint="0.39997558519241921"/>
      <name val="TH SarabunPSK"/>
      <family val="2"/>
    </font>
    <font>
      <b/>
      <sz val="16"/>
      <color indexed="48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b/>
      <u/>
      <sz val="20"/>
      <name val="AngsanaUPC"/>
      <family val="1"/>
    </font>
    <font>
      <sz val="20"/>
      <name val="AngsanaUPC"/>
      <family val="1"/>
    </font>
    <font>
      <b/>
      <sz val="20"/>
      <name val="AngsanaUPC"/>
      <family val="1"/>
    </font>
    <font>
      <sz val="16"/>
      <color indexed="8"/>
      <name val="Angsana New"/>
      <family val="1"/>
    </font>
    <font>
      <b/>
      <sz val="16"/>
      <color rgb="FFC00000"/>
      <name val="Angsana New"/>
      <family val="1"/>
    </font>
    <font>
      <b/>
      <sz val="16"/>
      <color rgb="FF0070C0"/>
      <name val="Angsana New"/>
      <family val="1"/>
    </font>
    <font>
      <b/>
      <sz val="16"/>
      <name val="Angsana New"/>
      <family val="1"/>
    </font>
    <font>
      <b/>
      <sz val="16"/>
      <color rgb="FFFF0000"/>
      <name val="Angsana New"/>
      <family val="1"/>
    </font>
    <font>
      <sz val="11"/>
      <color theme="3" tint="0.79998168889431442"/>
      <name val="Tahoma"/>
      <family val="2"/>
      <charset val="222"/>
      <scheme val="minor"/>
    </font>
    <font>
      <sz val="11"/>
      <color indexed="8"/>
      <name val="Tahoma"/>
      <family val="2"/>
    </font>
    <font>
      <sz val="11"/>
      <name val="Tahoma"/>
      <family val="2"/>
      <charset val="222"/>
    </font>
    <font>
      <sz val="14"/>
      <name val="Browallia New"/>
      <family val="2"/>
    </font>
    <font>
      <sz val="14"/>
      <color indexed="10"/>
      <name val="Browallia New"/>
      <family val="2"/>
    </font>
    <font>
      <sz val="16"/>
      <color indexed="10"/>
      <name val="AngsanaUPC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name val="Tahoma"/>
      <family val="2"/>
      <charset val="222"/>
      <scheme val="minor"/>
    </font>
    <font>
      <b/>
      <sz val="11"/>
      <name val="Tahoma"/>
      <family val="2"/>
      <charset val="222"/>
    </font>
    <font>
      <sz val="16"/>
      <name val="AngsanaUPC"/>
      <family val="1"/>
      <charset val="222"/>
    </font>
    <font>
      <sz val="1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5"/>
      <color indexed="8"/>
      <name val="Tahoma"/>
      <family val="2"/>
      <charset val="222"/>
    </font>
    <font>
      <sz val="22"/>
      <color indexed="8"/>
      <name val="Tahoma"/>
      <family val="2"/>
      <charset val="222"/>
    </font>
    <font>
      <sz val="14"/>
      <name val="AngsanaUPC"/>
      <family val="1"/>
    </font>
    <font>
      <sz val="14"/>
      <name val="Tahoma"/>
      <family val="2"/>
      <charset val="222"/>
      <scheme val="minor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UPC"/>
      <family val="1"/>
      <charset val="222"/>
    </font>
    <font>
      <sz val="11"/>
      <name val="AngsanaUPC"/>
      <family val="1"/>
      <charset val="222"/>
    </font>
    <font>
      <b/>
      <sz val="12"/>
      <name val="AngsanaUPC"/>
      <family val="1"/>
    </font>
    <font>
      <b/>
      <sz val="14"/>
      <name val="AngsanaUPC"/>
      <family val="1"/>
    </font>
    <font>
      <b/>
      <sz val="11"/>
      <name val="Tahoma"/>
      <family val="2"/>
      <charset val="222"/>
      <scheme val="minor"/>
    </font>
    <font>
      <sz val="12"/>
      <name val="AngsanaUPC"/>
      <family val="1"/>
    </font>
    <font>
      <sz val="22"/>
      <color rgb="FF00B0F0"/>
      <name val="Tahoma"/>
      <family val="2"/>
      <charset val="222"/>
    </font>
    <font>
      <sz val="15"/>
      <color rgb="FF00B0F0"/>
      <name val="Tahoma"/>
      <family val="2"/>
      <charset val="222"/>
    </font>
    <font>
      <sz val="15"/>
      <color rgb="FFFF0000"/>
      <name val="Tahoma"/>
      <family val="2"/>
      <charset val="222"/>
    </font>
    <font>
      <sz val="11"/>
      <color rgb="FFFF0000"/>
      <name val="Tahoma"/>
      <family val="2"/>
      <charset val="222"/>
    </font>
    <font>
      <b/>
      <sz val="22"/>
      <name val="AngsanaUPC"/>
      <family val="1"/>
    </font>
    <font>
      <sz val="20"/>
      <color indexed="8"/>
      <name val="Angsana New"/>
      <family val="1"/>
    </font>
  </fonts>
  <fills count="4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rgb="FFDBEEF4"/>
      </patternFill>
    </fill>
    <fill>
      <patternFill patternType="solid">
        <fgColor rgb="FF92D050"/>
        <bgColor rgb="FFFFFFFF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">
    <xf numFmtId="0" fontId="0" fillId="0" borderId="0"/>
    <xf numFmtId="43" fontId="6" fillId="0" borderId="0" applyFont="0" applyFill="0" applyBorder="0" applyAlignment="0" applyProtection="0"/>
    <xf numFmtId="188" fontId="18" fillId="0" borderId="0"/>
    <xf numFmtId="187" fontId="18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43" fontId="68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9" borderId="0" applyNumberFormat="0" applyBorder="0" applyAlignment="0" applyProtection="0"/>
    <xf numFmtId="0" fontId="76" fillId="13" borderId="0" applyNumberFormat="0" applyBorder="0" applyAlignment="0" applyProtection="0"/>
    <xf numFmtId="0" fontId="77" fillId="30" borderId="21" applyNumberFormat="0" applyAlignment="0" applyProtection="0"/>
    <xf numFmtId="0" fontId="78" fillId="31" borderId="22" applyNumberFormat="0" applyAlignment="0" applyProtection="0"/>
    <xf numFmtId="0" fontId="79" fillId="0" borderId="0" applyNumberFormat="0" applyFill="0" applyBorder="0" applyAlignment="0" applyProtection="0"/>
    <xf numFmtId="0" fontId="80" fillId="14" borderId="0" applyNumberFormat="0" applyBorder="0" applyAlignment="0" applyProtection="0"/>
    <xf numFmtId="0" fontId="81" fillId="0" borderId="23" applyNumberFormat="0" applyFill="0" applyAlignment="0" applyProtection="0"/>
    <xf numFmtId="0" fontId="82" fillId="0" borderId="24" applyNumberFormat="0" applyFill="0" applyAlignment="0" applyProtection="0"/>
    <xf numFmtId="0" fontId="83" fillId="0" borderId="25" applyNumberFormat="0" applyFill="0" applyAlignment="0" applyProtection="0"/>
    <xf numFmtId="0" fontId="83" fillId="0" borderId="0" applyNumberFormat="0" applyFill="0" applyBorder="0" applyAlignment="0" applyProtection="0"/>
    <xf numFmtId="0" fontId="84" fillId="17" borderId="21" applyNumberFormat="0" applyAlignment="0" applyProtection="0"/>
    <xf numFmtId="0" fontId="85" fillId="0" borderId="26" applyNumberFormat="0" applyFill="0" applyAlignment="0" applyProtection="0"/>
    <xf numFmtId="0" fontId="86" fillId="32" borderId="0" applyNumberFormat="0" applyBorder="0" applyAlignment="0" applyProtection="0"/>
    <xf numFmtId="0" fontId="68" fillId="33" borderId="27" applyNumberFormat="0" applyFont="0" applyAlignment="0" applyProtection="0"/>
    <xf numFmtId="0" fontId="87" fillId="30" borderId="28" applyNumberFormat="0" applyAlignment="0" applyProtection="0"/>
    <xf numFmtId="0" fontId="88" fillId="0" borderId="0" applyNumberFormat="0" applyFill="0" applyBorder="0" applyAlignment="0" applyProtection="0"/>
    <xf numFmtId="0" fontId="11" fillId="0" borderId="29" applyNumberFormat="0" applyFill="0" applyAlignment="0" applyProtection="0"/>
    <xf numFmtId="0" fontId="8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77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43" fontId="8" fillId="0" borderId="0" xfId="1" applyFont="1"/>
    <xf numFmtId="0" fontId="8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43" fontId="11" fillId="0" borderId="0" xfId="1" applyFont="1" applyBorder="1" applyAlignment="1">
      <alignment horizontal="center" vertical="center"/>
    </xf>
    <xf numFmtId="43" fontId="8" fillId="0" borderId="0" xfId="1" applyFont="1" applyAlignment="1">
      <alignment horizontal="center"/>
    </xf>
    <xf numFmtId="43" fontId="15" fillId="0" borderId="0" xfId="1" applyFont="1" applyBorder="1"/>
    <xf numFmtId="0" fontId="8" fillId="0" borderId="0" xfId="4" applyFont="1"/>
    <xf numFmtId="0" fontId="10" fillId="4" borderId="0" xfId="4" applyFont="1" applyFill="1"/>
    <xf numFmtId="0" fontId="10" fillId="4" borderId="1" xfId="4" applyFont="1" applyFill="1" applyBorder="1"/>
    <xf numFmtId="0" fontId="5" fillId="0" borderId="4" xfId="4" applyBorder="1" applyAlignment="1">
      <alignment vertical="center"/>
    </xf>
    <xf numFmtId="0" fontId="10" fillId="4" borderId="3" xfId="4" applyFont="1" applyFill="1" applyBorder="1"/>
    <xf numFmtId="0" fontId="20" fillId="4" borderId="5" xfId="4" applyFont="1" applyFill="1" applyBorder="1"/>
    <xf numFmtId="0" fontId="8" fillId="4" borderId="0" xfId="4" applyFont="1" applyFill="1" applyBorder="1"/>
    <xf numFmtId="0" fontId="20" fillId="4" borderId="7" xfId="4" applyFont="1" applyFill="1" applyBorder="1"/>
    <xf numFmtId="0" fontId="8" fillId="4" borderId="0" xfId="4" applyFont="1" applyFill="1"/>
    <xf numFmtId="0" fontId="13" fillId="4" borderId="0" xfId="4" applyFont="1" applyFill="1"/>
    <xf numFmtId="189" fontId="8" fillId="0" borderId="0" xfId="5" applyNumberFormat="1" applyFont="1"/>
    <xf numFmtId="0" fontId="10" fillId="4" borderId="0" xfId="0" applyFont="1" applyFill="1"/>
    <xf numFmtId="3" fontId="28" fillId="0" borderId="3" xfId="0" applyNumberFormat="1" applyFont="1" applyBorder="1" applyAlignment="1">
      <alignment vertical="center"/>
    </xf>
    <xf numFmtId="3" fontId="29" fillId="0" borderId="3" xfId="0" applyNumberFormat="1" applyFont="1" applyBorder="1" applyAlignment="1">
      <alignment vertical="center"/>
    </xf>
    <xf numFmtId="0" fontId="20" fillId="0" borderId="5" xfId="0" applyFont="1" applyBorder="1" applyAlignment="1">
      <alignment horizontal="left"/>
    </xf>
    <xf numFmtId="0" fontId="20" fillId="0" borderId="4" xfId="0" applyFont="1" applyBorder="1" applyAlignment="1">
      <alignment horizontal="right"/>
    </xf>
    <xf numFmtId="4" fontId="20" fillId="0" borderId="1" xfId="0" applyNumberFormat="1" applyFont="1" applyBorder="1"/>
    <xf numFmtId="0" fontId="8" fillId="0" borderId="6" xfId="0" applyFont="1" applyBorder="1"/>
    <xf numFmtId="0" fontId="8" fillId="0" borderId="3" xfId="0" applyFont="1" applyBorder="1"/>
    <xf numFmtId="4" fontId="8" fillId="5" borderId="1" xfId="0" applyNumberFormat="1" applyFont="1" applyFill="1" applyBorder="1"/>
    <xf numFmtId="0" fontId="20" fillId="0" borderId="5" xfId="0" applyFont="1" applyBorder="1"/>
    <xf numFmtId="0" fontId="20" fillId="0" borderId="7" xfId="0" applyFont="1" applyBorder="1" applyAlignment="1">
      <alignment horizontal="right"/>
    </xf>
    <xf numFmtId="4" fontId="20" fillId="0" borderId="1" xfId="1" applyNumberFormat="1" applyFont="1" applyBorder="1"/>
    <xf numFmtId="0" fontId="8" fillId="0" borderId="3" xfId="0" applyFont="1" applyFill="1" applyBorder="1"/>
    <xf numFmtId="0" fontId="8" fillId="0" borderId="1" xfId="0" applyFont="1" applyFill="1" applyBorder="1"/>
    <xf numFmtId="0" fontId="20" fillId="4" borderId="5" xfId="0" applyFont="1" applyFill="1" applyBorder="1"/>
    <xf numFmtId="0" fontId="20" fillId="4" borderId="7" xfId="0" applyFont="1" applyFill="1" applyBorder="1"/>
    <xf numFmtId="0" fontId="8" fillId="4" borderId="0" xfId="0" applyFont="1" applyFill="1"/>
    <xf numFmtId="0" fontId="13" fillId="4" borderId="6" xfId="0" applyFont="1" applyFill="1" applyBorder="1"/>
    <xf numFmtId="0" fontId="8" fillId="4" borderId="0" xfId="0" applyFont="1" applyFill="1" applyBorder="1"/>
    <xf numFmtId="4" fontId="8" fillId="0" borderId="15" xfId="0" applyNumberFormat="1" applyFont="1" applyBorder="1"/>
    <xf numFmtId="0" fontId="8" fillId="4" borderId="8" xfId="0" applyFont="1" applyFill="1" applyBorder="1"/>
    <xf numFmtId="0" fontId="8" fillId="4" borderId="9" xfId="0" applyFont="1" applyFill="1" applyBorder="1"/>
    <xf numFmtId="0" fontId="8" fillId="4" borderId="2" xfId="0" applyFont="1" applyFill="1" applyBorder="1"/>
    <xf numFmtId="0" fontId="8" fillId="4" borderId="16" xfId="0" applyFont="1" applyFill="1" applyBorder="1"/>
    <xf numFmtId="4" fontId="14" fillId="0" borderId="1" xfId="0" applyNumberFormat="1" applyFont="1" applyBorder="1" applyAlignment="1"/>
    <xf numFmtId="4" fontId="19" fillId="0" borderId="1" xfId="1" applyNumberFormat="1" applyFont="1" applyBorder="1"/>
    <xf numFmtId="189" fontId="8" fillId="0" borderId="0" xfId="1" applyNumberFormat="1" applyFont="1"/>
    <xf numFmtId="0" fontId="20" fillId="0" borderId="5" xfId="4" applyFont="1" applyBorder="1" applyAlignment="1">
      <alignment horizontal="left"/>
    </xf>
    <xf numFmtId="0" fontId="20" fillId="0" borderId="4" xfId="4" applyFont="1" applyBorder="1" applyAlignment="1">
      <alignment horizontal="right"/>
    </xf>
    <xf numFmtId="0" fontId="8" fillId="0" borderId="6" xfId="4" applyFont="1" applyBorder="1"/>
    <xf numFmtId="0" fontId="8" fillId="0" borderId="3" xfId="4" applyFont="1" applyBorder="1"/>
    <xf numFmtId="0" fontId="8" fillId="0" borderId="1" xfId="4" applyFont="1" applyBorder="1"/>
    <xf numFmtId="0" fontId="8" fillId="0" borderId="2" xfId="4" applyFont="1" applyBorder="1"/>
    <xf numFmtId="0" fontId="20" fillId="0" borderId="5" xfId="4" applyFont="1" applyBorder="1"/>
    <xf numFmtId="0" fontId="20" fillId="0" borderId="7" xfId="4" applyFont="1" applyBorder="1" applyAlignment="1">
      <alignment horizontal="right"/>
    </xf>
    <xf numFmtId="0" fontId="8" fillId="0" borderId="3" xfId="4" applyFont="1" applyFill="1" applyBorder="1"/>
    <xf numFmtId="0" fontId="8" fillId="0" borderId="1" xfId="4" applyFont="1" applyFill="1" applyBorder="1"/>
    <xf numFmtId="4" fontId="8" fillId="0" borderId="0" xfId="4" applyNumberFormat="1" applyFont="1"/>
    <xf numFmtId="4" fontId="14" fillId="0" borderId="1" xfId="4" applyNumberFormat="1" applyFont="1" applyBorder="1" applyAlignment="1"/>
    <xf numFmtId="4" fontId="19" fillId="0" borderId="1" xfId="5" applyNumberFormat="1" applyFont="1" applyBorder="1"/>
    <xf numFmtId="43" fontId="34" fillId="0" borderId="1" xfId="1" applyFont="1" applyBorder="1" applyAlignment="1">
      <alignment horizontal="center"/>
    </xf>
    <xf numFmtId="43" fontId="36" fillId="2" borderId="1" xfId="1" applyFont="1" applyFill="1" applyBorder="1" applyAlignment="1">
      <alignment horizontal="center"/>
    </xf>
    <xf numFmtId="43" fontId="36" fillId="3" borderId="0" xfId="1" applyFont="1" applyFill="1" applyAlignment="1">
      <alignment horizontal="center"/>
    </xf>
    <xf numFmtId="43" fontId="27" fillId="0" borderId="1" xfId="1" applyFont="1" applyBorder="1" applyAlignment="1">
      <alignment horizontal="center"/>
    </xf>
    <xf numFmtId="43" fontId="39" fillId="0" borderId="3" xfId="1" applyFont="1" applyBorder="1" applyAlignment="1">
      <alignment horizontal="center" vertical="center"/>
    </xf>
    <xf numFmtId="0" fontId="41" fillId="0" borderId="4" xfId="0" applyFont="1" applyBorder="1" applyAlignment="1">
      <alignment horizontal="center"/>
    </xf>
    <xf numFmtId="43" fontId="24" fillId="3" borderId="0" xfId="0" applyNumberFormat="1" applyFont="1" applyFill="1" applyAlignment="1">
      <alignment horizontal="center"/>
    </xf>
    <xf numFmtId="43" fontId="8" fillId="3" borderId="0" xfId="0" applyNumberFormat="1" applyFont="1" applyFill="1" applyAlignment="1">
      <alignment horizontal="center"/>
    </xf>
    <xf numFmtId="4" fontId="31" fillId="0" borderId="0" xfId="7" applyNumberFormat="1" applyFont="1" applyFill="1" applyBorder="1"/>
    <xf numFmtId="0" fontId="47" fillId="3" borderId="0" xfId="6" applyFont="1" applyFill="1"/>
    <xf numFmtId="0" fontId="10" fillId="3" borderId="1" xfId="6" applyFont="1" applyFill="1" applyBorder="1"/>
    <xf numFmtId="0" fontId="10" fillId="3" borderId="3" xfId="6" applyFont="1" applyFill="1" applyBorder="1"/>
    <xf numFmtId="0" fontId="47" fillId="3" borderId="4" xfId="6" applyFont="1" applyFill="1" applyBorder="1"/>
    <xf numFmtId="4" fontId="35" fillId="0" borderId="1" xfId="4" applyNumberFormat="1" applyFont="1" applyBorder="1"/>
    <xf numFmtId="187" fontId="39" fillId="0" borderId="3" xfId="4" applyNumberFormat="1" applyFont="1" applyBorder="1" applyAlignment="1">
      <alignment vertical="center"/>
    </xf>
    <xf numFmtId="4" fontId="36" fillId="0" borderId="1" xfId="4" applyNumberFormat="1" applyFont="1" applyFill="1" applyBorder="1"/>
    <xf numFmtId="4" fontId="35" fillId="0" borderId="1" xfId="4" applyNumberFormat="1" applyFont="1" applyFill="1" applyBorder="1"/>
    <xf numFmtId="4" fontId="8" fillId="0" borderId="0" xfId="4" applyNumberFormat="1" applyFont="1" applyFill="1" applyBorder="1"/>
    <xf numFmtId="4" fontId="20" fillId="0" borderId="1" xfId="4" applyNumberFormat="1" applyFont="1" applyFill="1" applyBorder="1"/>
    <xf numFmtId="4" fontId="8" fillId="0" borderId="0" xfId="4" applyNumberFormat="1" applyFont="1" applyFill="1"/>
    <xf numFmtId="0" fontId="10" fillId="4" borderId="0" xfId="6" applyFont="1" applyFill="1"/>
    <xf numFmtId="0" fontId="10" fillId="4" borderId="1" xfId="6" applyFont="1" applyFill="1" applyBorder="1"/>
    <xf numFmtId="0" fontId="10" fillId="4" borderId="3" xfId="6" applyFont="1" applyFill="1" applyBorder="1"/>
    <xf numFmtId="0" fontId="36" fillId="0" borderId="0" xfId="4" applyFont="1"/>
    <xf numFmtId="0" fontId="42" fillId="4" borderId="0" xfId="4" applyFont="1" applyFill="1"/>
    <xf numFmtId="0" fontId="42" fillId="4" borderId="1" xfId="4" applyFont="1" applyFill="1" applyBorder="1"/>
    <xf numFmtId="3" fontId="43" fillId="0" borderId="4" xfId="4" applyNumberFormat="1" applyFont="1" applyBorder="1" applyAlignment="1">
      <alignment vertical="center"/>
    </xf>
    <xf numFmtId="3" fontId="33" fillId="0" borderId="3" xfId="4" applyNumberFormat="1" applyFont="1" applyBorder="1" applyAlignment="1">
      <alignment vertical="center"/>
    </xf>
    <xf numFmtId="0" fontId="42" fillId="4" borderId="3" xfId="4" applyFont="1" applyFill="1" applyBorder="1"/>
    <xf numFmtId="0" fontId="35" fillId="4" borderId="5" xfId="4" applyFont="1" applyFill="1" applyBorder="1" applyAlignment="1">
      <alignment horizontal="left"/>
    </xf>
    <xf numFmtId="0" fontId="35" fillId="4" borderId="4" xfId="4" applyFont="1" applyFill="1" applyBorder="1" applyAlignment="1">
      <alignment horizontal="right"/>
    </xf>
    <xf numFmtId="4" fontId="35" fillId="4" borderId="1" xfId="4" applyNumberFormat="1" applyFont="1" applyFill="1" applyBorder="1"/>
    <xf numFmtId="0" fontId="36" fillId="4" borderId="6" xfId="4" applyFont="1" applyFill="1" applyBorder="1"/>
    <xf numFmtId="0" fontId="36" fillId="4" borderId="3" xfId="4" applyFont="1" applyFill="1" applyBorder="1"/>
    <xf numFmtId="4" fontId="36" fillId="4" borderId="1" xfId="4" applyNumberFormat="1" applyFont="1" applyFill="1" applyBorder="1"/>
    <xf numFmtId="0" fontId="36" fillId="4" borderId="1" xfId="4" applyFont="1" applyFill="1" applyBorder="1"/>
    <xf numFmtId="0" fontId="36" fillId="4" borderId="2" xfId="4" applyFont="1" applyFill="1" applyBorder="1"/>
    <xf numFmtId="0" fontId="35" fillId="4" borderId="5" xfId="4" applyFont="1" applyFill="1" applyBorder="1"/>
    <xf numFmtId="0" fontId="35" fillId="4" borderId="7" xfId="4" applyFont="1" applyFill="1" applyBorder="1" applyAlignment="1">
      <alignment horizontal="right"/>
    </xf>
    <xf numFmtId="4" fontId="35" fillId="4" borderId="1" xfId="5" applyNumberFormat="1" applyFont="1" applyFill="1" applyBorder="1"/>
    <xf numFmtId="4" fontId="36" fillId="4" borderId="0" xfId="4" applyNumberFormat="1" applyFont="1" applyFill="1" applyBorder="1"/>
    <xf numFmtId="0" fontId="36" fillId="4" borderId="0" xfId="4" applyFont="1" applyFill="1" applyBorder="1"/>
    <xf numFmtId="0" fontId="35" fillId="4" borderId="7" xfId="4" applyFont="1" applyFill="1" applyBorder="1"/>
    <xf numFmtId="0" fontId="36" fillId="4" borderId="0" xfId="4" applyFont="1" applyFill="1"/>
    <xf numFmtId="0" fontId="45" fillId="4" borderId="0" xfId="4" applyFont="1" applyFill="1"/>
    <xf numFmtId="4" fontId="36" fillId="4" borderId="0" xfId="4" applyNumberFormat="1" applyFont="1" applyFill="1"/>
    <xf numFmtId="4" fontId="26" fillId="4" borderId="1" xfId="4" applyNumberFormat="1" applyFont="1" applyFill="1" applyBorder="1" applyAlignment="1"/>
    <xf numFmtId="4" fontId="38" fillId="4" borderId="1" xfId="5" applyNumberFormat="1" applyFont="1" applyFill="1" applyBorder="1"/>
    <xf numFmtId="189" fontId="36" fillId="4" borderId="0" xfId="5" applyNumberFormat="1" applyFont="1" applyFill="1"/>
    <xf numFmtId="189" fontId="36" fillId="0" borderId="0" xfId="5" applyNumberFormat="1" applyFont="1"/>
    <xf numFmtId="0" fontId="36" fillId="0" borderId="0" xfId="9" applyFont="1"/>
    <xf numFmtId="0" fontId="8" fillId="0" borderId="0" xfId="9" applyFont="1"/>
    <xf numFmtId="0" fontId="42" fillId="3" borderId="0" xfId="9" applyFont="1" applyFill="1"/>
    <xf numFmtId="0" fontId="42" fillId="3" borderId="1" xfId="9" applyFont="1" applyFill="1" applyBorder="1"/>
    <xf numFmtId="0" fontId="43" fillId="0" borderId="4" xfId="9" applyFont="1" applyBorder="1" applyAlignment="1">
      <alignment vertical="center"/>
    </xf>
    <xf numFmtId="3" fontId="39" fillId="0" borderId="3" xfId="9" applyNumberFormat="1" applyFont="1" applyBorder="1" applyAlignment="1">
      <alignment vertical="center"/>
    </xf>
    <xf numFmtId="0" fontId="42" fillId="3" borderId="3" xfId="9" applyFont="1" applyFill="1" applyBorder="1"/>
    <xf numFmtId="0" fontId="34" fillId="0" borderId="5" xfId="9" applyFont="1" applyBorder="1" applyAlignment="1">
      <alignment horizontal="left"/>
    </xf>
    <xf numFmtId="0" fontId="34" fillId="0" borderId="4" xfId="9" applyFont="1" applyBorder="1" applyAlignment="1">
      <alignment horizontal="right"/>
    </xf>
    <xf numFmtId="4" fontId="39" fillId="0" borderId="3" xfId="9" applyNumberFormat="1" applyFont="1" applyBorder="1" applyAlignment="1">
      <alignment vertical="center"/>
    </xf>
    <xf numFmtId="0" fontId="36" fillId="0" borderId="6" xfId="9" applyFont="1" applyBorder="1"/>
    <xf numFmtId="0" fontId="36" fillId="0" borderId="3" xfId="9" applyFont="1" applyBorder="1"/>
    <xf numFmtId="4" fontId="39" fillId="0" borderId="3" xfId="9" applyNumberFormat="1" applyFont="1" applyBorder="1" applyAlignment="1">
      <alignment horizontal="right" vertical="center"/>
    </xf>
    <xf numFmtId="0" fontId="36" fillId="0" borderId="1" xfId="9" applyFont="1" applyBorder="1"/>
    <xf numFmtId="0" fontId="36" fillId="0" borderId="2" xfId="9" applyFont="1" applyBorder="1"/>
    <xf numFmtId="0" fontId="34" fillId="0" borderId="5" xfId="9" applyFont="1" applyBorder="1"/>
    <xf numFmtId="0" fontId="34" fillId="0" borderId="7" xfId="9" applyFont="1" applyBorder="1" applyAlignment="1">
      <alignment horizontal="right"/>
    </xf>
    <xf numFmtId="0" fontId="36" fillId="0" borderId="3" xfId="9" applyFont="1" applyFill="1" applyBorder="1"/>
    <xf numFmtId="0" fontId="36" fillId="0" borderId="1" xfId="9" applyFont="1" applyFill="1" applyBorder="1"/>
    <xf numFmtId="0" fontId="36" fillId="0" borderId="11" xfId="9" applyFont="1" applyBorder="1"/>
    <xf numFmtId="0" fontId="36" fillId="3" borderId="11" xfId="9" applyFont="1" applyFill="1" applyBorder="1"/>
    <xf numFmtId="0" fontId="8" fillId="3" borderId="11" xfId="9" applyFont="1" applyFill="1" applyBorder="1"/>
    <xf numFmtId="0" fontId="36" fillId="3" borderId="1" xfId="9" applyFont="1" applyFill="1" applyBorder="1"/>
    <xf numFmtId="0" fontId="8" fillId="3" borderId="1" xfId="9" applyFont="1" applyFill="1" applyBorder="1"/>
    <xf numFmtId="0" fontId="36" fillId="3" borderId="2" xfId="9" applyFont="1" applyFill="1" applyBorder="1"/>
    <xf numFmtId="0" fontId="36" fillId="3" borderId="0" xfId="9" applyFont="1" applyFill="1" applyBorder="1"/>
    <xf numFmtId="0" fontId="8" fillId="3" borderId="0" xfId="9" applyFont="1" applyFill="1" applyBorder="1"/>
    <xf numFmtId="4" fontId="54" fillId="6" borderId="3" xfId="1" applyNumberFormat="1" applyFont="1" applyFill="1" applyBorder="1" applyAlignment="1">
      <alignment horizontal="right"/>
    </xf>
    <xf numFmtId="0" fontId="34" fillId="3" borderId="2" xfId="9" applyFont="1" applyFill="1" applyBorder="1"/>
    <xf numFmtId="0" fontId="34" fillId="3" borderId="16" xfId="9" applyFont="1" applyFill="1" applyBorder="1"/>
    <xf numFmtId="0" fontId="8" fillId="3" borderId="0" xfId="9" applyFont="1" applyFill="1"/>
    <xf numFmtId="0" fontId="34" fillId="3" borderId="7" xfId="9" applyFont="1" applyFill="1" applyBorder="1"/>
    <xf numFmtId="0" fontId="34" fillId="3" borderId="5" xfId="9" applyFont="1" applyFill="1" applyBorder="1"/>
    <xf numFmtId="0" fontId="55" fillId="3" borderId="0" xfId="9" applyFont="1" applyFill="1"/>
    <xf numFmtId="0" fontId="36" fillId="3" borderId="0" xfId="9" applyFont="1" applyFill="1"/>
    <xf numFmtId="4" fontId="40" fillId="0" borderId="1" xfId="1" applyNumberFormat="1" applyFont="1" applyBorder="1" applyAlignment="1">
      <alignment horizontal="right"/>
    </xf>
    <xf numFmtId="189" fontId="8" fillId="0" borderId="0" xfId="1" applyNumberFormat="1" applyFont="1" applyAlignment="1">
      <alignment horizontal="right"/>
    </xf>
    <xf numFmtId="43" fontId="8" fillId="0" borderId="0" xfId="1" applyFont="1" applyAlignment="1">
      <alignment horizontal="right"/>
    </xf>
    <xf numFmtId="4" fontId="34" fillId="6" borderId="1" xfId="1" applyNumberFormat="1" applyFont="1" applyFill="1" applyBorder="1" applyAlignment="1">
      <alignment horizontal="right"/>
    </xf>
    <xf numFmtId="43" fontId="50" fillId="6" borderId="1" xfId="1" applyFont="1" applyFill="1" applyBorder="1" applyAlignment="1">
      <alignment horizontal="right"/>
    </xf>
    <xf numFmtId="43" fontId="50" fillId="6" borderId="1" xfId="1" applyFont="1" applyFill="1" applyBorder="1" applyAlignment="1">
      <alignment horizontal="center"/>
    </xf>
    <xf numFmtId="4" fontId="34" fillId="6" borderId="1" xfId="9" applyNumberFormat="1" applyFont="1" applyFill="1" applyBorder="1"/>
    <xf numFmtId="0" fontId="10" fillId="4" borderId="0" xfId="9" applyFont="1" applyFill="1"/>
    <xf numFmtId="0" fontId="10" fillId="4" borderId="1" xfId="9" applyFont="1" applyFill="1" applyBorder="1"/>
    <xf numFmtId="0" fontId="3" fillId="0" borderId="4" xfId="9" applyBorder="1" applyAlignment="1">
      <alignment vertical="center"/>
    </xf>
    <xf numFmtId="0" fontId="10" fillId="4" borderId="3" xfId="9" applyFont="1" applyFill="1" applyBorder="1"/>
    <xf numFmtId="0" fontId="20" fillId="0" borderId="5" xfId="9" applyFont="1" applyBorder="1" applyAlignment="1">
      <alignment horizontal="left"/>
    </xf>
    <xf numFmtId="0" fontId="20" fillId="0" borderId="4" xfId="9" applyFont="1" applyBorder="1" applyAlignment="1">
      <alignment horizontal="right"/>
    </xf>
    <xf numFmtId="0" fontId="8" fillId="0" borderId="6" xfId="9" applyFont="1" applyBorder="1"/>
    <xf numFmtId="0" fontId="8" fillId="0" borderId="3" xfId="9" applyFont="1" applyBorder="1"/>
    <xf numFmtId="0" fontId="8" fillId="0" borderId="1" xfId="9" applyFont="1" applyBorder="1"/>
    <xf numFmtId="0" fontId="8" fillId="0" borderId="2" xfId="9" applyFont="1" applyBorder="1"/>
    <xf numFmtId="0" fontId="20" fillId="0" borderId="5" xfId="9" applyFont="1" applyBorder="1"/>
    <xf numFmtId="0" fontId="20" fillId="0" borderId="7" xfId="9" applyFont="1" applyBorder="1" applyAlignment="1">
      <alignment horizontal="right"/>
    </xf>
    <xf numFmtId="0" fontId="8" fillId="0" borderId="3" xfId="9" applyFont="1" applyFill="1" applyBorder="1"/>
    <xf numFmtId="0" fontId="8" fillId="0" borderId="1" xfId="9" applyFont="1" applyFill="1" applyBorder="1"/>
    <xf numFmtId="0" fontId="20" fillId="4" borderId="5" xfId="9" applyFont="1" applyFill="1" applyBorder="1"/>
    <xf numFmtId="0" fontId="20" fillId="4" borderId="7" xfId="9" applyFont="1" applyFill="1" applyBorder="1"/>
    <xf numFmtId="4" fontId="26" fillId="0" borderId="1" xfId="9" applyNumberFormat="1" applyFont="1" applyBorder="1" applyAlignment="1"/>
    <xf numFmtId="0" fontId="59" fillId="4" borderId="1" xfId="9" applyFont="1" applyFill="1" applyBorder="1" applyAlignment="1">
      <alignment horizontal="center"/>
    </xf>
    <xf numFmtId="0" fontId="59" fillId="4" borderId="3" xfId="9" applyFont="1" applyFill="1" applyBorder="1"/>
    <xf numFmtId="4" fontId="61" fillId="4" borderId="10" xfId="9" applyNumberFormat="1" applyFont="1" applyFill="1" applyBorder="1" applyAlignment="1"/>
    <xf numFmtId="192" fontId="63" fillId="0" borderId="3" xfId="10" applyNumberFormat="1" applyFont="1" applyBorder="1" applyAlignment="1">
      <alignment vertical="center"/>
    </xf>
    <xf numFmtId="0" fontId="8" fillId="0" borderId="7" xfId="9" applyFont="1" applyBorder="1"/>
    <xf numFmtId="0" fontId="3" fillId="0" borderId="0" xfId="9"/>
    <xf numFmtId="43" fontId="63" fillId="0" borderId="3" xfId="10" applyFont="1" applyBorder="1" applyAlignment="1">
      <alignment vertical="center"/>
    </xf>
    <xf numFmtId="4" fontId="66" fillId="0" borderId="1" xfId="10" applyNumberFormat="1" applyFont="1" applyBorder="1"/>
    <xf numFmtId="0" fontId="10" fillId="4" borderId="0" xfId="12" applyFont="1" applyFill="1"/>
    <xf numFmtId="0" fontId="10" fillId="4" borderId="1" xfId="12" applyFont="1" applyFill="1" applyBorder="1"/>
    <xf numFmtId="0" fontId="10" fillId="4" borderId="3" xfId="12" applyFont="1" applyFill="1" applyBorder="1"/>
    <xf numFmtId="4" fontId="31" fillId="4" borderId="0" xfId="12" applyNumberFormat="1" applyFont="1" applyFill="1" applyBorder="1"/>
    <xf numFmtId="4" fontId="14" fillId="0" borderId="1" xfId="12" applyNumberFormat="1" applyFont="1" applyBorder="1" applyAlignment="1"/>
    <xf numFmtId="0" fontId="8" fillId="0" borderId="0" xfId="14" applyFont="1"/>
    <xf numFmtId="0" fontId="10" fillId="3" borderId="0" xfId="14" applyFont="1" applyFill="1"/>
    <xf numFmtId="0" fontId="10" fillId="3" borderId="1" xfId="14" applyFont="1" applyFill="1" applyBorder="1"/>
    <xf numFmtId="0" fontId="69" fillId="0" borderId="4" xfId="14" applyFont="1" applyBorder="1" applyAlignment="1">
      <alignment vertical="center"/>
    </xf>
    <xf numFmtId="192" fontId="26" fillId="0" borderId="3" xfId="15" applyNumberFormat="1" applyFont="1" applyBorder="1" applyAlignment="1">
      <alignment vertical="center"/>
    </xf>
    <xf numFmtId="0" fontId="31" fillId="0" borderId="0" xfId="14" applyFont="1"/>
    <xf numFmtId="0" fontId="10" fillId="3" borderId="3" xfId="14" applyFont="1" applyFill="1" applyBorder="1"/>
    <xf numFmtId="0" fontId="12" fillId="0" borderId="5" xfId="14" applyFont="1" applyBorder="1" applyAlignment="1">
      <alignment horizontal="left"/>
    </xf>
    <xf numFmtId="0" fontId="12" fillId="0" borderId="4" xfId="14" applyFont="1" applyBorder="1" applyAlignment="1">
      <alignment horizontal="right"/>
    </xf>
    <xf numFmtId="0" fontId="31" fillId="0" borderId="6" xfId="14" applyFont="1" applyBorder="1"/>
    <xf numFmtId="0" fontId="31" fillId="0" borderId="3" xfId="14" applyFont="1" applyBorder="1"/>
    <xf numFmtId="0" fontId="70" fillId="0" borderId="0" xfId="14" applyFont="1" applyBorder="1" applyAlignment="1"/>
    <xf numFmtId="0" fontId="70" fillId="0" borderId="15" xfId="14" applyFont="1" applyBorder="1" applyAlignment="1"/>
    <xf numFmtId="0" fontId="31" fillId="0" borderId="1" xfId="14" applyFont="1" applyBorder="1"/>
    <xf numFmtId="3" fontId="70" fillId="0" borderId="6" xfId="14" applyNumberFormat="1" applyFont="1" applyBorder="1" applyAlignment="1"/>
    <xf numFmtId="0" fontId="8" fillId="0" borderId="2" xfId="14" applyFont="1" applyBorder="1"/>
    <xf numFmtId="0" fontId="8" fillId="0" borderId="1" xfId="14" applyFont="1" applyBorder="1"/>
    <xf numFmtId="0" fontId="12" fillId="0" borderId="5" xfId="14" applyFont="1" applyBorder="1"/>
    <xf numFmtId="0" fontId="12" fillId="0" borderId="7" xfId="14" applyFont="1" applyBorder="1" applyAlignment="1">
      <alignment horizontal="right"/>
    </xf>
    <xf numFmtId="0" fontId="8" fillId="0" borderId="6" xfId="14" applyFont="1" applyBorder="1"/>
    <xf numFmtId="0" fontId="31" fillId="0" borderId="3" xfId="14" applyFont="1" applyFill="1" applyBorder="1"/>
    <xf numFmtId="0" fontId="31" fillId="0" borderId="1" xfId="14" applyFont="1" applyFill="1" applyBorder="1"/>
    <xf numFmtId="0" fontId="70" fillId="11" borderId="1" xfId="14" applyFont="1" applyFill="1" applyBorder="1" applyAlignment="1"/>
    <xf numFmtId="0" fontId="31" fillId="0" borderId="2" xfId="14" applyFont="1" applyBorder="1"/>
    <xf numFmtId="0" fontId="72" fillId="3" borderId="0" xfId="14" applyFont="1" applyFill="1" applyBorder="1"/>
    <xf numFmtId="0" fontId="12" fillId="3" borderId="5" xfId="14" applyFont="1" applyFill="1" applyBorder="1"/>
    <xf numFmtId="0" fontId="12" fillId="3" borderId="7" xfId="14" applyFont="1" applyFill="1" applyBorder="1"/>
    <xf numFmtId="0" fontId="8" fillId="3" borderId="0" xfId="14" applyFont="1" applyFill="1"/>
    <xf numFmtId="0" fontId="13" fillId="3" borderId="0" xfId="14" applyFont="1" applyFill="1"/>
    <xf numFmtId="192" fontId="8" fillId="0" borderId="0" xfId="15" applyNumberFormat="1" applyFont="1"/>
    <xf numFmtId="0" fontId="10" fillId="4" borderId="0" xfId="57" applyFont="1" applyFill="1"/>
    <xf numFmtId="0" fontId="10" fillId="4" borderId="1" xfId="57" applyFont="1" applyFill="1" applyBorder="1"/>
    <xf numFmtId="0" fontId="10" fillId="4" borderId="3" xfId="57" applyFont="1" applyFill="1" applyBorder="1"/>
    <xf numFmtId="4" fontId="14" fillId="0" borderId="1" xfId="57" applyNumberFormat="1" applyFont="1" applyBorder="1" applyAlignment="1"/>
    <xf numFmtId="0" fontId="42" fillId="4" borderId="0" xfId="57" applyFont="1" applyFill="1"/>
    <xf numFmtId="4" fontId="57" fillId="0" borderId="1" xfId="57" applyNumberFormat="1" applyFont="1" applyFill="1" applyBorder="1"/>
    <xf numFmtId="43" fontId="57" fillId="34" borderId="1" xfId="11" applyFont="1" applyFill="1" applyBorder="1"/>
    <xf numFmtId="4" fontId="14" fillId="34" borderId="1" xfId="9" applyNumberFormat="1" applyFont="1" applyFill="1" applyBorder="1" applyAlignment="1"/>
    <xf numFmtId="189" fontId="8" fillId="34" borderId="0" xfId="10" applyNumberFormat="1" applyFont="1" applyFill="1"/>
    <xf numFmtId="43" fontId="36" fillId="6" borderId="3" xfId="1" applyFont="1" applyFill="1" applyBorder="1" applyAlignment="1">
      <alignment horizontal="center" vertical="center"/>
    </xf>
    <xf numFmtId="43" fontId="34" fillId="6" borderId="1" xfId="1" applyFont="1" applyFill="1" applyBorder="1"/>
    <xf numFmtId="43" fontId="36" fillId="6" borderId="1" xfId="1" applyFont="1" applyFill="1" applyBorder="1" applyAlignment="1">
      <alignment horizontal="center"/>
    </xf>
    <xf numFmtId="43" fontId="34" fillId="6" borderId="1" xfId="1" applyFont="1" applyFill="1" applyBorder="1" applyAlignment="1">
      <alignment horizontal="center"/>
    </xf>
    <xf numFmtId="43" fontId="36" fillId="6" borderId="0" xfId="1" applyFont="1" applyFill="1" applyBorder="1" applyAlignment="1">
      <alignment horizontal="center"/>
    </xf>
    <xf numFmtId="43" fontId="27" fillId="6" borderId="0" xfId="1" applyFont="1" applyFill="1" applyAlignment="1">
      <alignment horizontal="center"/>
    </xf>
    <xf numFmtId="43" fontId="36" fillId="34" borderId="3" xfId="1" applyFont="1" applyFill="1" applyBorder="1" applyAlignment="1">
      <alignment horizontal="center" vertical="center"/>
    </xf>
    <xf numFmtId="43" fontId="34" fillId="34" borderId="1" xfId="1" applyFont="1" applyFill="1" applyBorder="1"/>
    <xf numFmtId="43" fontId="36" fillId="34" borderId="1" xfId="1" applyFont="1" applyFill="1" applyBorder="1" applyAlignment="1">
      <alignment horizontal="center"/>
    </xf>
    <xf numFmtId="43" fontId="34" fillId="34" borderId="1" xfId="1" applyFont="1" applyFill="1" applyBorder="1" applyAlignment="1">
      <alignment horizontal="center"/>
    </xf>
    <xf numFmtId="43" fontId="36" fillId="34" borderId="0" xfId="1" applyFont="1" applyFill="1" applyBorder="1" applyAlignment="1">
      <alignment horizontal="center"/>
    </xf>
    <xf numFmtId="43" fontId="27" fillId="34" borderId="0" xfId="1" applyFont="1" applyFill="1" applyAlignment="1">
      <alignment horizontal="center"/>
    </xf>
    <xf numFmtId="43" fontId="57" fillId="36" borderId="1" xfId="11" applyFont="1" applyFill="1" applyBorder="1"/>
    <xf numFmtId="4" fontId="14" fillId="36" borderId="1" xfId="9" applyNumberFormat="1" applyFont="1" applyFill="1" applyBorder="1" applyAlignment="1"/>
    <xf numFmtId="189" fontId="8" fillId="36" borderId="0" xfId="10" applyNumberFormat="1" applyFont="1" applyFill="1"/>
    <xf numFmtId="43" fontId="57" fillId="37" borderId="1" xfId="11" applyFont="1" applyFill="1" applyBorder="1"/>
    <xf numFmtId="4" fontId="14" fillId="37" borderId="1" xfId="9" applyNumberFormat="1" applyFont="1" applyFill="1" applyBorder="1" applyAlignment="1"/>
    <xf numFmtId="4" fontId="14" fillId="34" borderId="1" xfId="10" applyNumberFormat="1" applyFont="1" applyFill="1" applyBorder="1" applyAlignment="1"/>
    <xf numFmtId="43" fontId="36" fillId="37" borderId="3" xfId="1" applyFont="1" applyFill="1" applyBorder="1" applyAlignment="1">
      <alignment horizontal="center" vertical="center"/>
    </xf>
    <xf numFmtId="43" fontId="34" fillId="37" borderId="1" xfId="1" applyFont="1" applyFill="1" applyBorder="1"/>
    <xf numFmtId="43" fontId="36" fillId="37" borderId="1" xfId="1" applyFont="1" applyFill="1" applyBorder="1" applyAlignment="1">
      <alignment horizontal="center"/>
    </xf>
    <xf numFmtId="43" fontId="34" fillId="37" borderId="1" xfId="1" applyFont="1" applyFill="1" applyBorder="1" applyAlignment="1">
      <alignment horizontal="center"/>
    </xf>
    <xf numFmtId="43" fontId="36" fillId="37" borderId="0" xfId="1" applyFont="1" applyFill="1" applyBorder="1" applyAlignment="1">
      <alignment horizontal="center"/>
    </xf>
    <xf numFmtId="43" fontId="27" fillId="37" borderId="0" xfId="1" applyFont="1" applyFill="1" applyAlignment="1">
      <alignment horizontal="center"/>
    </xf>
    <xf numFmtId="43" fontId="36" fillId="36" borderId="3" xfId="1" applyFont="1" applyFill="1" applyBorder="1" applyAlignment="1">
      <alignment horizontal="center" vertical="center"/>
    </xf>
    <xf numFmtId="43" fontId="34" fillId="36" borderId="1" xfId="1" applyFont="1" applyFill="1" applyBorder="1"/>
    <xf numFmtId="43" fontId="36" fillId="36" borderId="1" xfId="1" applyFont="1" applyFill="1" applyBorder="1" applyAlignment="1">
      <alignment horizontal="center"/>
    </xf>
    <xf numFmtId="43" fontId="34" fillId="36" borderId="1" xfId="1" applyFont="1" applyFill="1" applyBorder="1" applyAlignment="1">
      <alignment horizontal="center"/>
    </xf>
    <xf numFmtId="43" fontId="36" fillId="36" borderId="0" xfId="1" applyFont="1" applyFill="1" applyBorder="1" applyAlignment="1">
      <alignment horizontal="center"/>
    </xf>
    <xf numFmtId="43" fontId="27" fillId="36" borderId="0" xfId="1" applyFont="1" applyFill="1" applyAlignment="1">
      <alignment horizontal="center"/>
    </xf>
    <xf numFmtId="189" fontId="8" fillId="37" borderId="0" xfId="10" applyNumberFormat="1" applyFont="1" applyFill="1"/>
    <xf numFmtId="43" fontId="36" fillId="37" borderId="1" xfId="1" applyFont="1" applyFill="1" applyBorder="1"/>
    <xf numFmtId="43" fontId="36" fillId="37" borderId="0" xfId="1" applyFont="1" applyFill="1" applyBorder="1"/>
    <xf numFmtId="43" fontId="36" fillId="37" borderId="0" xfId="1" applyFont="1" applyFill="1"/>
    <xf numFmtId="43" fontId="38" fillId="37" borderId="1" xfId="1" applyFont="1" applyFill="1" applyBorder="1"/>
    <xf numFmtId="43" fontId="37" fillId="38" borderId="13" xfId="1" applyFont="1" applyFill="1" applyBorder="1" applyAlignment="1" applyProtection="1">
      <alignment horizontal="center"/>
    </xf>
    <xf numFmtId="43" fontId="35" fillId="34" borderId="13" xfId="1" applyFont="1" applyFill="1" applyBorder="1" applyAlignment="1" applyProtection="1">
      <alignment horizontal="center"/>
    </xf>
    <xf numFmtId="43" fontId="37" fillId="39" borderId="13" xfId="1" applyFont="1" applyFill="1" applyBorder="1" applyAlignment="1" applyProtection="1">
      <alignment horizontal="center"/>
    </xf>
    <xf numFmtId="43" fontId="35" fillId="39" borderId="13" xfId="1" applyFont="1" applyFill="1" applyBorder="1" applyAlignment="1" applyProtection="1">
      <alignment horizontal="center"/>
    </xf>
    <xf numFmtId="43" fontId="37" fillId="39" borderId="0" xfId="1" applyFont="1" applyFill="1" applyBorder="1" applyAlignment="1" applyProtection="1">
      <alignment horizontal="center"/>
    </xf>
    <xf numFmtId="43" fontId="38" fillId="39" borderId="14" xfId="1" applyFont="1" applyFill="1" applyBorder="1" applyAlignment="1" applyProtection="1">
      <alignment horizontal="center"/>
    </xf>
    <xf numFmtId="4" fontId="14" fillId="36" borderId="1" xfId="12" applyNumberFormat="1" applyFont="1" applyFill="1" applyBorder="1" applyAlignment="1"/>
    <xf numFmtId="0" fontId="31" fillId="0" borderId="0" xfId="12" applyFont="1"/>
    <xf numFmtId="0" fontId="90" fillId="0" borderId="4" xfId="12" applyFont="1" applyBorder="1" applyAlignment="1">
      <alignment vertical="center"/>
    </xf>
    <xf numFmtId="0" fontId="90" fillId="36" borderId="3" xfId="12" applyFont="1" applyFill="1" applyBorder="1" applyAlignment="1">
      <alignment vertical="center"/>
    </xf>
    <xf numFmtId="0" fontId="91" fillId="0" borderId="3" xfId="12" applyFont="1" applyBorder="1" applyAlignment="1">
      <alignment vertical="center"/>
    </xf>
    <xf numFmtId="0" fontId="14" fillId="0" borderId="5" xfId="12" applyFont="1" applyBorder="1" applyAlignment="1">
      <alignment horizontal="left"/>
    </xf>
    <xf numFmtId="0" fontId="14" fillId="0" borderId="4" xfId="12" applyFont="1" applyBorder="1" applyAlignment="1">
      <alignment horizontal="right"/>
    </xf>
    <xf numFmtId="4" fontId="14" fillId="0" borderId="1" xfId="12" applyNumberFormat="1" applyFont="1" applyBorder="1"/>
    <xf numFmtId="4" fontId="14" fillId="36" borderId="1" xfId="12" applyNumberFormat="1" applyFont="1" applyFill="1" applyBorder="1"/>
    <xf numFmtId="0" fontId="31" fillId="0" borderId="6" xfId="12" applyFont="1" applyBorder="1"/>
    <xf numFmtId="0" fontId="31" fillId="0" borderId="3" xfId="12" applyFont="1" applyBorder="1"/>
    <xf numFmtId="4" fontId="31" fillId="5" borderId="1" xfId="12" applyNumberFormat="1" applyFont="1" applyFill="1" applyBorder="1"/>
    <xf numFmtId="4" fontId="31" fillId="36" borderId="1" xfId="13" applyNumberFormat="1" applyFont="1" applyFill="1" applyBorder="1"/>
    <xf numFmtId="0" fontId="31" fillId="0" borderId="1" xfId="12" applyFont="1" applyBorder="1"/>
    <xf numFmtId="0" fontId="31" fillId="0" borderId="2" xfId="12" applyFont="1" applyBorder="1"/>
    <xf numFmtId="0" fontId="14" fillId="0" borderId="5" xfId="12" applyFont="1" applyBorder="1"/>
    <xf numFmtId="0" fontId="14" fillId="0" borderId="7" xfId="12" applyFont="1" applyBorder="1" applyAlignment="1">
      <alignment horizontal="right"/>
    </xf>
    <xf numFmtId="4" fontId="14" fillId="0" borderId="1" xfId="13" applyNumberFormat="1" applyFont="1" applyBorder="1"/>
    <xf numFmtId="4" fontId="14" fillId="36" borderId="1" xfId="13" applyNumberFormat="1" applyFont="1" applyFill="1" applyBorder="1"/>
    <xf numFmtId="0" fontId="31" fillId="0" borderId="3" xfId="12" applyFont="1" applyFill="1" applyBorder="1"/>
    <xf numFmtId="0" fontId="31" fillId="0" borderId="1" xfId="12" applyFont="1" applyFill="1" applyBorder="1"/>
    <xf numFmtId="0" fontId="31" fillId="4" borderId="0" xfId="12" applyFont="1" applyFill="1" applyBorder="1"/>
    <xf numFmtId="4" fontId="31" fillId="36" borderId="0" xfId="13" applyNumberFormat="1" applyFont="1" applyFill="1" applyBorder="1"/>
    <xf numFmtId="0" fontId="14" fillId="4" borderId="5" xfId="12" applyFont="1" applyFill="1" applyBorder="1"/>
    <xf numFmtId="0" fontId="14" fillId="4" borderId="7" xfId="12" applyFont="1" applyFill="1" applyBorder="1"/>
    <xf numFmtId="0" fontId="31" fillId="4" borderId="0" xfId="12" applyFont="1" applyFill="1"/>
    <xf numFmtId="4" fontId="31" fillId="36" borderId="0" xfId="13" applyNumberFormat="1" applyFont="1" applyFill="1"/>
    <xf numFmtId="4" fontId="31" fillId="0" borderId="0" xfId="12" applyNumberFormat="1" applyFont="1"/>
    <xf numFmtId="189" fontId="31" fillId="0" borderId="0" xfId="13" applyNumberFormat="1" applyFont="1"/>
    <xf numFmtId="43" fontId="31" fillId="0" borderId="0" xfId="13" applyFont="1"/>
    <xf numFmtId="0" fontId="90" fillId="37" borderId="3" xfId="12" applyFont="1" applyFill="1" applyBorder="1" applyAlignment="1">
      <alignment vertical="center"/>
    </xf>
    <xf numFmtId="4" fontId="14" fillId="37" borderId="1" xfId="12" applyNumberFormat="1" applyFont="1" applyFill="1" applyBorder="1"/>
    <xf numFmtId="4" fontId="31" fillId="37" borderId="1" xfId="12" applyNumberFormat="1" applyFont="1" applyFill="1" applyBorder="1"/>
    <xf numFmtId="4" fontId="31" fillId="37" borderId="1" xfId="13" applyNumberFormat="1" applyFont="1" applyFill="1" applyBorder="1"/>
    <xf numFmtId="4" fontId="14" fillId="37" borderId="1" xfId="13" applyNumberFormat="1" applyFont="1" applyFill="1" applyBorder="1"/>
    <xf numFmtId="4" fontId="31" fillId="37" borderId="0" xfId="12" applyNumberFormat="1" applyFont="1" applyFill="1" applyBorder="1"/>
    <xf numFmtId="4" fontId="31" fillId="37" borderId="0" xfId="13" applyNumberFormat="1" applyFont="1" applyFill="1"/>
    <xf numFmtId="4" fontId="14" fillId="37" borderId="1" xfId="12" applyNumberFormat="1" applyFont="1" applyFill="1" applyBorder="1" applyAlignment="1"/>
    <xf numFmtId="4" fontId="31" fillId="37" borderId="1" xfId="13" applyNumberFormat="1" applyFont="1" applyFill="1" applyBorder="1" applyAlignment="1">
      <alignment horizontal="right"/>
    </xf>
    <xf numFmtId="4" fontId="31" fillId="37" borderId="0" xfId="13" applyNumberFormat="1" applyFont="1" applyFill="1" applyBorder="1"/>
    <xf numFmtId="4" fontId="14" fillId="37" borderId="1" xfId="13" applyNumberFormat="1" applyFont="1" applyFill="1" applyBorder="1" applyAlignment="1">
      <alignment horizontal="right"/>
    </xf>
    <xf numFmtId="4" fontId="14" fillId="37" borderId="1" xfId="13" applyNumberFormat="1" applyFont="1" applyFill="1" applyBorder="1" applyAlignment="1"/>
    <xf numFmtId="4" fontId="31" fillId="37" borderId="1" xfId="12" applyNumberFormat="1" applyFont="1" applyFill="1" applyBorder="1" applyAlignment="1">
      <alignment horizontal="right"/>
    </xf>
    <xf numFmtId="0" fontId="90" fillId="34" borderId="3" xfId="12" applyFont="1" applyFill="1" applyBorder="1" applyAlignment="1">
      <alignment vertical="center"/>
    </xf>
    <xf numFmtId="4" fontId="14" fillId="34" borderId="1" xfId="12" applyNumberFormat="1" applyFont="1" applyFill="1" applyBorder="1"/>
    <xf numFmtId="4" fontId="31" fillId="34" borderId="1" xfId="13" applyNumberFormat="1" applyFont="1" applyFill="1" applyBorder="1"/>
    <xf numFmtId="4" fontId="14" fillId="34" borderId="1" xfId="13" applyNumberFormat="1" applyFont="1" applyFill="1" applyBorder="1"/>
    <xf numFmtId="4" fontId="31" fillId="34" borderId="0" xfId="13" applyNumberFormat="1" applyFont="1" applyFill="1" applyBorder="1"/>
    <xf numFmtId="4" fontId="31" fillId="34" borderId="0" xfId="13" applyNumberFormat="1" applyFont="1" applyFill="1"/>
    <xf numFmtId="4" fontId="14" fillId="34" borderId="1" xfId="12" applyNumberFormat="1" applyFont="1" applyFill="1" applyBorder="1" applyAlignment="1"/>
    <xf numFmtId="4" fontId="31" fillId="34" borderId="1" xfId="13" applyNumberFormat="1" applyFont="1" applyFill="1" applyBorder="1" applyAlignment="1">
      <alignment horizontal="right"/>
    </xf>
    <xf numFmtId="4" fontId="14" fillId="34" borderId="1" xfId="13" applyNumberFormat="1" applyFont="1" applyFill="1" applyBorder="1" applyAlignment="1">
      <alignment horizontal="right"/>
    </xf>
    <xf numFmtId="4" fontId="14" fillId="34" borderId="1" xfId="13" applyNumberFormat="1" applyFont="1" applyFill="1" applyBorder="1" applyAlignment="1"/>
    <xf numFmtId="4" fontId="31" fillId="34" borderId="1" xfId="12" applyNumberFormat="1" applyFont="1" applyFill="1" applyBorder="1"/>
    <xf numFmtId="4" fontId="31" fillId="34" borderId="1" xfId="12" applyNumberFormat="1" applyFont="1" applyFill="1" applyBorder="1" applyAlignment="1">
      <alignment horizontal="right"/>
    </xf>
    <xf numFmtId="4" fontId="31" fillId="34" borderId="0" xfId="12" applyNumberFormat="1" applyFont="1" applyFill="1" applyBorder="1"/>
    <xf numFmtId="4" fontId="31" fillId="34" borderId="4" xfId="13" applyNumberFormat="1" applyFont="1" applyFill="1" applyBorder="1"/>
    <xf numFmtId="43" fontId="27" fillId="34" borderId="10" xfId="1" applyFont="1" applyFill="1" applyBorder="1" applyAlignment="1">
      <alignment horizontal="center"/>
    </xf>
    <xf numFmtId="43" fontId="8" fillId="6" borderId="0" xfId="1" applyFont="1" applyFill="1"/>
    <xf numFmtId="0" fontId="90" fillId="6" borderId="3" xfId="12" applyFont="1" applyFill="1" applyBorder="1" applyAlignment="1">
      <alignment vertical="center"/>
    </xf>
    <xf numFmtId="4" fontId="14" fillId="6" borderId="1" xfId="12" applyNumberFormat="1" applyFont="1" applyFill="1" applyBorder="1"/>
    <xf numFmtId="4" fontId="31" fillId="6" borderId="1" xfId="13" applyNumberFormat="1" applyFont="1" applyFill="1" applyBorder="1"/>
    <xf numFmtId="4" fontId="14" fillId="6" borderId="1" xfId="13" applyNumberFormat="1" applyFont="1" applyFill="1" applyBorder="1"/>
    <xf numFmtId="4" fontId="31" fillId="6" borderId="0" xfId="13" applyNumberFormat="1" applyFont="1" applyFill="1" applyBorder="1"/>
    <xf numFmtId="4" fontId="31" fillId="6" borderId="0" xfId="13" applyNumberFormat="1" applyFont="1" applyFill="1"/>
    <xf numFmtId="4" fontId="14" fillId="6" borderId="1" xfId="12" applyNumberFormat="1" applyFont="1" applyFill="1" applyBorder="1" applyAlignment="1"/>
    <xf numFmtId="0" fontId="90" fillId="35" borderId="3" xfId="12" applyFont="1" applyFill="1" applyBorder="1" applyAlignment="1">
      <alignment vertical="center"/>
    </xf>
    <xf numFmtId="4" fontId="14" fillId="35" borderId="1" xfId="12" applyNumberFormat="1" applyFont="1" applyFill="1" applyBorder="1"/>
    <xf numFmtId="4" fontId="31" fillId="35" borderId="1" xfId="13" applyNumberFormat="1" applyFont="1" applyFill="1" applyBorder="1"/>
    <xf numFmtId="4" fontId="14" fillId="35" borderId="1" xfId="13" applyNumberFormat="1" applyFont="1" applyFill="1" applyBorder="1"/>
    <xf numFmtId="4" fontId="31" fillId="35" borderId="0" xfId="13" applyNumberFormat="1" applyFont="1" applyFill="1" applyBorder="1"/>
    <xf numFmtId="4" fontId="31" fillId="35" borderId="0" xfId="13" applyNumberFormat="1" applyFont="1" applyFill="1"/>
    <xf numFmtId="4" fontId="14" fillId="35" borderId="1" xfId="12" applyNumberFormat="1" applyFont="1" applyFill="1" applyBorder="1" applyAlignment="1"/>
    <xf numFmtId="0" fontId="31" fillId="0" borderId="0" xfId="57" applyFont="1"/>
    <xf numFmtId="0" fontId="91" fillId="0" borderId="3" xfId="57" applyFont="1" applyBorder="1" applyAlignment="1">
      <alignment vertical="center"/>
    </xf>
    <xf numFmtId="0" fontId="90" fillId="0" borderId="4" xfId="57" applyFont="1" applyBorder="1" applyAlignment="1">
      <alignment vertical="center"/>
    </xf>
    <xf numFmtId="0" fontId="14" fillId="0" borderId="3" xfId="57" applyFont="1" applyBorder="1" applyAlignment="1">
      <alignment vertical="center"/>
    </xf>
    <xf numFmtId="0" fontId="14" fillId="0" borderId="5" xfId="57" applyFont="1" applyBorder="1" applyAlignment="1">
      <alignment horizontal="left"/>
    </xf>
    <xf numFmtId="0" fontId="14" fillId="0" borderId="4" xfId="57" applyFont="1" applyBorder="1" applyAlignment="1">
      <alignment horizontal="right"/>
    </xf>
    <xf numFmtId="4" fontId="14" fillId="0" borderId="1" xfId="57" applyNumberFormat="1" applyFont="1" applyBorder="1"/>
    <xf numFmtId="0" fontId="31" fillId="0" borderId="6" xfId="57" applyFont="1" applyBorder="1"/>
    <xf numFmtId="0" fontId="31" fillId="0" borderId="3" xfId="57" applyFont="1" applyBorder="1"/>
    <xf numFmtId="4" fontId="14" fillId="0" borderId="3" xfId="57" applyNumberFormat="1" applyFont="1" applyBorder="1" applyAlignment="1">
      <alignment vertical="center"/>
    </xf>
    <xf numFmtId="0" fontId="31" fillId="0" borderId="1" xfId="57" applyFont="1" applyBorder="1"/>
    <xf numFmtId="0" fontId="31" fillId="0" borderId="2" xfId="57" applyFont="1" applyBorder="1"/>
    <xf numFmtId="0" fontId="14" fillId="0" borderId="5" xfId="57" applyFont="1" applyBorder="1"/>
    <xf numFmtId="0" fontId="14" fillId="0" borderId="7" xfId="57" applyFont="1" applyBorder="1" applyAlignment="1">
      <alignment horizontal="right"/>
    </xf>
    <xf numFmtId="4" fontId="14" fillId="0" borderId="1" xfId="58" applyNumberFormat="1" applyFont="1" applyBorder="1"/>
    <xf numFmtId="0" fontId="31" fillId="0" borderId="3" xfId="57" applyFont="1" applyFill="1" applyBorder="1"/>
    <xf numFmtId="0" fontId="31" fillId="0" borderId="1" xfId="57" applyFont="1" applyFill="1" applyBorder="1"/>
    <xf numFmtId="0" fontId="31" fillId="4" borderId="0" xfId="57" applyFont="1" applyFill="1" applyBorder="1"/>
    <xf numFmtId="4" fontId="31" fillId="4" borderId="0" xfId="57" applyNumberFormat="1" applyFont="1" applyFill="1" applyBorder="1"/>
    <xf numFmtId="0" fontId="14" fillId="4" borderId="5" xfId="57" applyFont="1" applyFill="1" applyBorder="1"/>
    <xf numFmtId="0" fontId="14" fillId="4" borderId="7" xfId="57" applyFont="1" applyFill="1" applyBorder="1"/>
    <xf numFmtId="4" fontId="14" fillId="0" borderId="1" xfId="57" applyNumberFormat="1" applyFont="1" applyBorder="1" applyAlignment="1">
      <alignment vertical="center"/>
    </xf>
    <xf numFmtId="0" fontId="31" fillId="4" borderId="0" xfId="57" applyFont="1" applyFill="1"/>
    <xf numFmtId="4" fontId="31" fillId="0" borderId="0" xfId="57" applyNumberFormat="1" applyFont="1"/>
    <xf numFmtId="189" fontId="31" fillId="0" borderId="0" xfId="58" applyNumberFormat="1" applyFont="1"/>
    <xf numFmtId="43" fontId="31" fillId="0" borderId="0" xfId="58" applyFont="1"/>
    <xf numFmtId="0" fontId="90" fillId="36" borderId="3" xfId="57" applyFont="1" applyFill="1" applyBorder="1" applyAlignment="1">
      <alignment vertical="center"/>
    </xf>
    <xf numFmtId="4" fontId="14" fillId="36" borderId="1" xfId="57" applyNumberFormat="1" applyFont="1" applyFill="1" applyBorder="1"/>
    <xf numFmtId="4" fontId="31" fillId="36" borderId="1" xfId="58" applyNumberFormat="1" applyFont="1" applyFill="1" applyBorder="1"/>
    <xf numFmtId="4" fontId="14" fillId="36" borderId="1" xfId="58" applyNumberFormat="1" applyFont="1" applyFill="1" applyBorder="1"/>
    <xf numFmtId="4" fontId="31" fillId="36" borderId="0" xfId="58" applyNumberFormat="1" applyFont="1" applyFill="1" applyBorder="1"/>
    <xf numFmtId="4" fontId="31" fillId="36" borderId="0" xfId="58" applyNumberFormat="1" applyFont="1" applyFill="1"/>
    <xf numFmtId="4" fontId="14" fillId="36" borderId="1" xfId="57" applyNumberFormat="1" applyFont="1" applyFill="1" applyBorder="1" applyAlignment="1"/>
    <xf numFmtId="0" fontId="90" fillId="37" borderId="3" xfId="57" applyFont="1" applyFill="1" applyBorder="1" applyAlignment="1">
      <alignment vertical="center"/>
    </xf>
    <xf numFmtId="4" fontId="14" fillId="37" borderId="1" xfId="57" applyNumberFormat="1" applyFont="1" applyFill="1" applyBorder="1"/>
    <xf numFmtId="4" fontId="31" fillId="37" borderId="1" xfId="58" applyNumberFormat="1" applyFont="1" applyFill="1" applyBorder="1"/>
    <xf numFmtId="4" fontId="14" fillId="37" borderId="1" xfId="58" applyNumberFormat="1" applyFont="1" applyFill="1" applyBorder="1"/>
    <xf numFmtId="4" fontId="31" fillId="37" borderId="0" xfId="58" applyNumberFormat="1" applyFont="1" applyFill="1" applyBorder="1"/>
    <xf numFmtId="4" fontId="31" fillId="37" borderId="0" xfId="58" applyNumberFormat="1" applyFont="1" applyFill="1"/>
    <xf numFmtId="4" fontId="14" fillId="37" borderId="1" xfId="57" applyNumberFormat="1" applyFont="1" applyFill="1" applyBorder="1" applyAlignment="1"/>
    <xf numFmtId="4" fontId="31" fillId="37" borderId="4" xfId="58" applyNumberFormat="1" applyFont="1" applyFill="1" applyBorder="1"/>
    <xf numFmtId="0" fontId="90" fillId="34" borderId="3" xfId="57" applyFont="1" applyFill="1" applyBorder="1" applyAlignment="1">
      <alignment vertical="center"/>
    </xf>
    <xf numFmtId="4" fontId="14" fillId="34" borderId="1" xfId="57" applyNumberFormat="1" applyFont="1" applyFill="1" applyBorder="1"/>
    <xf numFmtId="4" fontId="31" fillId="34" borderId="1" xfId="58" applyNumberFormat="1" applyFont="1" applyFill="1" applyBorder="1"/>
    <xf numFmtId="4" fontId="14" fillId="34" borderId="1" xfId="58" applyNumberFormat="1" applyFont="1" applyFill="1" applyBorder="1"/>
    <xf numFmtId="4" fontId="31" fillId="34" borderId="0" xfId="58" applyNumberFormat="1" applyFont="1" applyFill="1" applyBorder="1"/>
    <xf numFmtId="4" fontId="31" fillId="34" borderId="0" xfId="58" applyNumberFormat="1" applyFont="1" applyFill="1"/>
    <xf numFmtId="4" fontId="14" fillId="34" borderId="1" xfId="57" applyNumberFormat="1" applyFont="1" applyFill="1" applyBorder="1" applyAlignment="1"/>
    <xf numFmtId="3" fontId="90" fillId="34" borderId="3" xfId="57" applyNumberFormat="1" applyFont="1" applyFill="1" applyBorder="1" applyAlignment="1">
      <alignment vertical="center"/>
    </xf>
    <xf numFmtId="4" fontId="31" fillId="34" borderId="0" xfId="57" applyNumberFormat="1" applyFont="1" applyFill="1" applyBorder="1"/>
    <xf numFmtId="4" fontId="14" fillId="34" borderId="1" xfId="58" applyNumberFormat="1" applyFont="1" applyFill="1" applyBorder="1" applyAlignment="1"/>
    <xf numFmtId="4" fontId="31" fillId="34" borderId="1" xfId="58" applyNumberFormat="1" applyFont="1" applyFill="1" applyBorder="1" applyAlignment="1">
      <alignment horizontal="right"/>
    </xf>
    <xf numFmtId="4" fontId="14" fillId="34" borderId="1" xfId="58" applyNumberFormat="1" applyFont="1" applyFill="1" applyBorder="1" applyAlignment="1">
      <alignment horizontal="right"/>
    </xf>
    <xf numFmtId="0" fontId="0" fillId="34" borderId="0" xfId="0" applyFill="1"/>
    <xf numFmtId="0" fontId="0" fillId="35" borderId="0" xfId="0" applyFill="1"/>
    <xf numFmtId="0" fontId="0" fillId="6" borderId="0" xfId="0" applyFill="1"/>
    <xf numFmtId="0" fontId="31" fillId="0" borderId="0" xfId="9" applyFont="1"/>
    <xf numFmtId="0" fontId="90" fillId="0" borderId="3" xfId="9" applyFont="1" applyBorder="1" applyAlignment="1">
      <alignment vertical="center"/>
    </xf>
    <xf numFmtId="0" fontId="90" fillId="37" borderId="3" xfId="9" applyFont="1" applyFill="1" applyBorder="1" applyAlignment="1">
      <alignment vertical="center"/>
    </xf>
    <xf numFmtId="0" fontId="90" fillId="34" borderId="3" xfId="9" applyFont="1" applyFill="1" applyBorder="1" applyAlignment="1">
      <alignment vertical="center"/>
    </xf>
    <xf numFmtId="0" fontId="90" fillId="0" borderId="4" xfId="9" applyFont="1" applyBorder="1" applyAlignment="1">
      <alignment vertical="center"/>
    </xf>
    <xf numFmtId="192" fontId="57" fillId="37" borderId="3" xfId="10" applyNumberFormat="1" applyFont="1" applyFill="1" applyBorder="1" applyAlignment="1">
      <alignment vertical="center"/>
    </xf>
    <xf numFmtId="192" fontId="57" fillId="34" borderId="3" xfId="10" applyNumberFormat="1" applyFont="1" applyFill="1" applyBorder="1" applyAlignment="1">
      <alignment vertical="center"/>
    </xf>
    <xf numFmtId="192" fontId="57" fillId="36" borderId="3" xfId="10" applyNumberFormat="1" applyFont="1" applyFill="1" applyBorder="1" applyAlignment="1">
      <alignment vertical="center"/>
    </xf>
    <xf numFmtId="192" fontId="26" fillId="0" borderId="3" xfId="10" applyNumberFormat="1" applyFont="1" applyBorder="1" applyAlignment="1">
      <alignment vertical="center"/>
    </xf>
    <xf numFmtId="0" fontId="14" fillId="0" borderId="5" xfId="9" applyFont="1" applyBorder="1" applyAlignment="1">
      <alignment horizontal="left"/>
    </xf>
    <xf numFmtId="0" fontId="14" fillId="0" borderId="4" xfId="9" applyFont="1" applyBorder="1" applyAlignment="1">
      <alignment horizontal="right"/>
    </xf>
    <xf numFmtId="0" fontId="31" fillId="0" borderId="6" xfId="9" applyFont="1" applyBorder="1"/>
    <xf numFmtId="0" fontId="31" fillId="0" borderId="3" xfId="9" applyFont="1" applyBorder="1"/>
    <xf numFmtId="4" fontId="31" fillId="37" borderId="1" xfId="10" applyNumberFormat="1" applyFont="1" applyFill="1" applyBorder="1"/>
    <xf numFmtId="4" fontId="31" fillId="34" borderId="1" xfId="10" applyNumberFormat="1" applyFont="1" applyFill="1" applyBorder="1"/>
    <xf numFmtId="4" fontId="31" fillId="36" borderId="1" xfId="10" applyNumberFormat="1" applyFont="1" applyFill="1" applyBorder="1"/>
    <xf numFmtId="0" fontId="31" fillId="0" borderId="1" xfId="9" applyFont="1" applyBorder="1"/>
    <xf numFmtId="0" fontId="31" fillId="0" borderId="2" xfId="9" applyFont="1" applyBorder="1"/>
    <xf numFmtId="0" fontId="14" fillId="0" borderId="5" xfId="9" applyFont="1" applyBorder="1"/>
    <xf numFmtId="0" fontId="14" fillId="0" borderId="7" xfId="9" applyFont="1" applyBorder="1" applyAlignment="1">
      <alignment horizontal="right"/>
    </xf>
    <xf numFmtId="4" fontId="31" fillId="37" borderId="1" xfId="9" applyNumberFormat="1" applyFont="1" applyFill="1" applyBorder="1"/>
    <xf numFmtId="4" fontId="31" fillId="34" borderId="1" xfId="9" applyNumberFormat="1" applyFont="1" applyFill="1" applyBorder="1"/>
    <xf numFmtId="4" fontId="31" fillId="36" borderId="1" xfId="9" applyNumberFormat="1" applyFont="1" applyFill="1" applyBorder="1"/>
    <xf numFmtId="4" fontId="31" fillId="34" borderId="1" xfId="10" applyNumberFormat="1" applyFont="1" applyFill="1" applyBorder="1" applyAlignment="1">
      <alignment horizontal="right"/>
    </xf>
    <xf numFmtId="4" fontId="31" fillId="37" borderId="1" xfId="9" applyNumberFormat="1" applyFont="1" applyFill="1" applyBorder="1" applyAlignment="1">
      <alignment horizontal="right"/>
    </xf>
    <xf numFmtId="43" fontId="58" fillId="37" borderId="1" xfId="10" applyFont="1" applyFill="1" applyBorder="1"/>
    <xf numFmtId="43" fontId="58" fillId="34" borderId="1" xfId="10" applyFont="1" applyFill="1" applyBorder="1"/>
    <xf numFmtId="43" fontId="58" fillId="36" borderId="1" xfId="10" applyFont="1" applyFill="1" applyBorder="1"/>
    <xf numFmtId="43" fontId="58" fillId="34" borderId="1" xfId="10" applyFont="1" applyFill="1" applyBorder="1" applyAlignment="1">
      <alignment horizontal="right"/>
    </xf>
    <xf numFmtId="43" fontId="58" fillId="37" borderId="1" xfId="10" applyFont="1" applyFill="1" applyBorder="1" applyAlignment="1">
      <alignment horizontal="right"/>
    </xf>
    <xf numFmtId="0" fontId="31" fillId="0" borderId="3" xfId="9" applyFont="1" applyFill="1" applyBorder="1"/>
    <xf numFmtId="0" fontId="31" fillId="0" borderId="1" xfId="9" applyFont="1" applyFill="1" applyBorder="1"/>
    <xf numFmtId="4" fontId="31" fillId="37" borderId="0" xfId="9" applyNumberFormat="1" applyFont="1" applyFill="1" applyBorder="1"/>
    <xf numFmtId="4" fontId="31" fillId="36" borderId="4" xfId="10" applyNumberFormat="1" applyFont="1" applyFill="1" applyBorder="1"/>
    <xf numFmtId="4" fontId="31" fillId="34" borderId="4" xfId="10" applyNumberFormat="1" applyFont="1" applyFill="1" applyBorder="1"/>
    <xf numFmtId="4" fontId="31" fillId="37" borderId="4" xfId="10" applyNumberFormat="1" applyFont="1" applyFill="1" applyBorder="1"/>
    <xf numFmtId="0" fontId="31" fillId="4" borderId="0" xfId="9" applyFont="1" applyFill="1" applyBorder="1"/>
    <xf numFmtId="4" fontId="31" fillId="37" borderId="0" xfId="10" applyNumberFormat="1" applyFont="1" applyFill="1" applyBorder="1"/>
    <xf numFmtId="4" fontId="31" fillId="34" borderId="0" xfId="10" applyNumberFormat="1" applyFont="1" applyFill="1" applyBorder="1"/>
    <xf numFmtId="4" fontId="31" fillId="36" borderId="0" xfId="10" applyNumberFormat="1" applyFont="1" applyFill="1" applyBorder="1"/>
    <xf numFmtId="4" fontId="57" fillId="4" borderId="0" xfId="9" applyNumberFormat="1" applyFont="1" applyFill="1" applyBorder="1"/>
    <xf numFmtId="0" fontId="31" fillId="4" borderId="1" xfId="9" applyFont="1" applyFill="1" applyBorder="1"/>
    <xf numFmtId="4" fontId="26" fillId="4" borderId="1" xfId="9" applyNumberFormat="1" applyFont="1" applyFill="1" applyBorder="1"/>
    <xf numFmtId="0" fontId="14" fillId="4" borderId="5" xfId="9" applyFont="1" applyFill="1" applyBorder="1"/>
    <xf numFmtId="0" fontId="14" fillId="4" borderId="7" xfId="9" applyFont="1" applyFill="1" applyBorder="1"/>
    <xf numFmtId="4" fontId="26" fillId="0" borderId="1" xfId="9" applyNumberFormat="1" applyFont="1" applyFill="1" applyBorder="1"/>
    <xf numFmtId="0" fontId="31" fillId="4" borderId="0" xfId="9" applyFont="1" applyFill="1"/>
    <xf numFmtId="4" fontId="14" fillId="37" borderId="1" xfId="10" applyNumberFormat="1" applyFont="1" applyFill="1" applyBorder="1"/>
    <xf numFmtId="4" fontId="14" fillId="34" borderId="1" xfId="10" applyNumberFormat="1" applyFont="1" applyFill="1" applyBorder="1"/>
    <xf numFmtId="4" fontId="14" fillId="37" borderId="1" xfId="9" applyNumberFormat="1" applyFont="1" applyFill="1" applyBorder="1"/>
    <xf numFmtId="4" fontId="14" fillId="36" borderId="1" xfId="10" applyNumberFormat="1" applyFont="1" applyFill="1" applyBorder="1"/>
    <xf numFmtId="4" fontId="14" fillId="34" borderId="1" xfId="10" applyNumberFormat="1" applyFont="1" applyFill="1" applyBorder="1" applyAlignment="1">
      <alignment horizontal="right"/>
    </xf>
    <xf numFmtId="4" fontId="31" fillId="37" borderId="0" xfId="10" applyNumberFormat="1" applyFont="1" applyFill="1"/>
    <xf numFmtId="4" fontId="31" fillId="34" borderId="0" xfId="10" applyNumberFormat="1" applyFont="1" applyFill="1"/>
    <xf numFmtId="4" fontId="31" fillId="36" borderId="0" xfId="10" applyNumberFormat="1" applyFont="1" applyFill="1"/>
    <xf numFmtId="4" fontId="57" fillId="0" borderId="0" xfId="9" applyNumberFormat="1" applyFont="1"/>
    <xf numFmtId="4" fontId="14" fillId="0" borderId="1" xfId="10" applyNumberFormat="1" applyFont="1" applyBorder="1"/>
    <xf numFmtId="189" fontId="31" fillId="0" borderId="0" xfId="10" applyNumberFormat="1" applyFont="1"/>
    <xf numFmtId="43" fontId="31" fillId="0" borderId="0" xfId="10" applyFont="1"/>
    <xf numFmtId="189" fontId="57" fillId="0" borderId="0" xfId="10" applyNumberFormat="1" applyFont="1"/>
    <xf numFmtId="189" fontId="31" fillId="37" borderId="0" xfId="10" applyNumberFormat="1" applyFont="1" applyFill="1"/>
    <xf numFmtId="189" fontId="31" fillId="34" borderId="0" xfId="10" applyNumberFormat="1" applyFont="1" applyFill="1"/>
    <xf numFmtId="189" fontId="31" fillId="36" borderId="0" xfId="10" applyNumberFormat="1" applyFont="1" applyFill="1"/>
    <xf numFmtId="0" fontId="57" fillId="0" borderId="0" xfId="9" applyFont="1"/>
    <xf numFmtId="43" fontId="58" fillId="34" borderId="1" xfId="11" applyFont="1" applyFill="1" applyBorder="1"/>
    <xf numFmtId="43" fontId="31" fillId="34" borderId="0" xfId="58" applyFont="1" applyFill="1"/>
    <xf numFmtId="4" fontId="31" fillId="6" borderId="0" xfId="12" applyNumberFormat="1" applyFont="1" applyFill="1" applyBorder="1"/>
    <xf numFmtId="189" fontId="31" fillId="6" borderId="0" xfId="13" applyNumberFormat="1" applyFont="1" applyFill="1"/>
    <xf numFmtId="4" fontId="31" fillId="6" borderId="4" xfId="13" applyNumberFormat="1" applyFont="1" applyFill="1" applyBorder="1"/>
    <xf numFmtId="4" fontId="31" fillId="6" borderId="1" xfId="12" applyNumberFormat="1" applyFont="1" applyFill="1" applyBorder="1"/>
    <xf numFmtId="4" fontId="31" fillId="6" borderId="1" xfId="12" applyNumberFormat="1" applyFont="1" applyFill="1" applyBorder="1" applyAlignment="1">
      <alignment horizontal="right"/>
    </xf>
    <xf numFmtId="4" fontId="65" fillId="6" borderId="1" xfId="13" applyNumberFormat="1" applyFont="1" applyFill="1" applyBorder="1"/>
    <xf numFmtId="189" fontId="31" fillId="35" borderId="0" xfId="13" applyNumberFormat="1" applyFont="1" applyFill="1"/>
    <xf numFmtId="43" fontId="15" fillId="34" borderId="0" xfId="1" applyFont="1" applyFill="1" applyBorder="1"/>
    <xf numFmtId="43" fontId="8" fillId="34" borderId="0" xfId="1" applyFont="1" applyFill="1"/>
    <xf numFmtId="43" fontId="15" fillId="6" borderId="0" xfId="1" applyFont="1" applyFill="1" applyBorder="1"/>
    <xf numFmtId="192" fontId="46" fillId="34" borderId="3" xfId="10" applyNumberFormat="1" applyFont="1" applyFill="1" applyBorder="1" applyAlignment="1">
      <alignment vertical="center"/>
    </xf>
    <xf numFmtId="4" fontId="64" fillId="34" borderId="1" xfId="9" applyNumberFormat="1" applyFont="1" applyFill="1" applyBorder="1"/>
    <xf numFmtId="43" fontId="46" fillId="34" borderId="1" xfId="10" applyFont="1" applyFill="1" applyBorder="1"/>
    <xf numFmtId="4" fontId="64" fillId="34" borderId="1" xfId="10" applyNumberFormat="1" applyFont="1" applyFill="1" applyBorder="1"/>
    <xf numFmtId="4" fontId="62" fillId="34" borderId="1" xfId="10" applyNumberFormat="1" applyFont="1" applyFill="1" applyBorder="1"/>
    <xf numFmtId="4" fontId="65" fillId="34" borderId="1" xfId="9" applyNumberFormat="1" applyFont="1" applyFill="1" applyBorder="1" applyAlignment="1"/>
    <xf numFmtId="4" fontId="66" fillId="34" borderId="1" xfId="10" applyNumberFormat="1" applyFont="1" applyFill="1" applyBorder="1"/>
    <xf numFmtId="4" fontId="46" fillId="34" borderId="1" xfId="9" applyNumberFormat="1" applyFont="1" applyFill="1" applyBorder="1"/>
    <xf numFmtId="3" fontId="46" fillId="34" borderId="1" xfId="9" applyNumberFormat="1" applyFont="1" applyFill="1" applyBorder="1"/>
    <xf numFmtId="4" fontId="25" fillId="34" borderId="1" xfId="9" applyNumberFormat="1" applyFont="1" applyFill="1" applyBorder="1"/>
    <xf numFmtId="4" fontId="62" fillId="34" borderId="1" xfId="9" applyNumberFormat="1" applyFont="1" applyFill="1" applyBorder="1"/>
    <xf numFmtId="3" fontId="25" fillId="34" borderId="1" xfId="9" applyNumberFormat="1" applyFont="1" applyFill="1" applyBorder="1"/>
    <xf numFmtId="192" fontId="46" fillId="6" borderId="3" xfId="10" applyNumberFormat="1" applyFont="1" applyFill="1" applyBorder="1" applyAlignment="1">
      <alignment vertical="center"/>
    </xf>
    <xf numFmtId="4" fontId="64" fillId="6" borderId="1" xfId="9" applyNumberFormat="1" applyFont="1" applyFill="1" applyBorder="1"/>
    <xf numFmtId="43" fontId="46" fillId="6" borderId="1" xfId="10" applyFont="1" applyFill="1" applyBorder="1"/>
    <xf numFmtId="4" fontId="64" fillId="6" borderId="1" xfId="10" applyNumberFormat="1" applyFont="1" applyFill="1" applyBorder="1"/>
    <xf numFmtId="4" fontId="62" fillId="6" borderId="1" xfId="10" applyNumberFormat="1" applyFont="1" applyFill="1" applyBorder="1"/>
    <xf numFmtId="4" fontId="65" fillId="6" borderId="1" xfId="9" applyNumberFormat="1" applyFont="1" applyFill="1" applyBorder="1" applyAlignment="1"/>
    <xf numFmtId="4" fontId="66" fillId="6" borderId="1" xfId="10" applyNumberFormat="1" applyFont="1" applyFill="1" applyBorder="1"/>
    <xf numFmtId="4" fontId="46" fillId="6" borderId="1" xfId="9" applyNumberFormat="1" applyFont="1" applyFill="1" applyBorder="1" applyAlignment="1">
      <alignment horizontal="center"/>
    </xf>
    <xf numFmtId="4" fontId="62" fillId="6" borderId="1" xfId="9" applyNumberFormat="1" applyFont="1" applyFill="1" applyBorder="1"/>
    <xf numFmtId="43" fontId="46" fillId="6" borderId="1" xfId="10" applyFont="1" applyFill="1" applyBorder="1" applyAlignment="1">
      <alignment horizontal="center"/>
    </xf>
    <xf numFmtId="3" fontId="46" fillId="6" borderId="1" xfId="9" applyNumberFormat="1" applyFont="1" applyFill="1" applyBorder="1" applyAlignment="1">
      <alignment horizontal="center"/>
    </xf>
    <xf numFmtId="0" fontId="67" fillId="6" borderId="0" xfId="9" applyFont="1" applyFill="1"/>
    <xf numFmtId="4" fontId="62" fillId="6" borderId="0" xfId="9" applyNumberFormat="1" applyFont="1" applyFill="1" applyBorder="1"/>
    <xf numFmtId="4" fontId="46" fillId="6" borderId="1" xfId="9" applyNumberFormat="1" applyFont="1" applyFill="1" applyBorder="1"/>
    <xf numFmtId="4" fontId="62" fillId="6" borderId="0" xfId="10" applyNumberFormat="1" applyFont="1" applyFill="1" applyBorder="1"/>
    <xf numFmtId="4" fontId="62" fillId="6" borderId="4" xfId="10" applyNumberFormat="1" applyFont="1" applyFill="1" applyBorder="1"/>
    <xf numFmtId="0" fontId="8" fillId="6" borderId="11" xfId="9" applyFont="1" applyFill="1" applyBorder="1" applyAlignment="1">
      <alignment vertical="center"/>
    </xf>
    <xf numFmtId="0" fontId="8" fillId="34" borderId="11" xfId="9" applyFont="1" applyFill="1" applyBorder="1" applyAlignment="1">
      <alignment vertical="center"/>
    </xf>
    <xf numFmtId="0" fontId="3" fillId="6" borderId="3" xfId="9" applyFill="1" applyBorder="1" applyAlignment="1">
      <alignment vertical="center"/>
    </xf>
    <xf numFmtId="0" fontId="3" fillId="34" borderId="3" xfId="9" applyFill="1" applyBorder="1" applyAlignment="1">
      <alignment vertical="center"/>
    </xf>
    <xf numFmtId="0" fontId="26" fillId="0" borderId="0" xfId="57" applyFont="1" applyAlignment="1"/>
    <xf numFmtId="0" fontId="57" fillId="0" borderId="0" xfId="57" applyFont="1"/>
    <xf numFmtId="192" fontId="57" fillId="0" borderId="1" xfId="57" applyNumberFormat="1" applyFont="1" applyBorder="1"/>
    <xf numFmtId="0" fontId="26" fillId="0" borderId="5" xfId="57" applyFont="1" applyBorder="1" applyAlignment="1">
      <alignment horizontal="left"/>
    </xf>
    <xf numFmtId="0" fontId="26" fillId="0" borderId="4" xfId="57" applyFont="1" applyBorder="1" applyAlignment="1">
      <alignment horizontal="right"/>
    </xf>
    <xf numFmtId="4" fontId="26" fillId="6" borderId="1" xfId="57" applyNumberFormat="1" applyFont="1" applyFill="1" applyBorder="1"/>
    <xf numFmtId="0" fontId="57" fillId="0" borderId="6" xfId="57" applyFont="1" applyBorder="1"/>
    <xf numFmtId="0" fontId="57" fillId="0" borderId="3" xfId="57" applyFont="1" applyBorder="1"/>
    <xf numFmtId="4" fontId="57" fillId="0" borderId="1" xfId="57" applyNumberFormat="1" applyFont="1" applyBorder="1"/>
    <xf numFmtId="0" fontId="57" fillId="0" borderId="1" xfId="57" applyFont="1" applyBorder="1"/>
    <xf numFmtId="0" fontId="57" fillId="0" borderId="2" xfId="57" applyFont="1" applyBorder="1"/>
    <xf numFmtId="0" fontId="26" fillId="0" borderId="5" xfId="57" applyFont="1" applyBorder="1"/>
    <xf numFmtId="0" fontId="26" fillId="0" borderId="7" xfId="57" applyFont="1" applyBorder="1" applyAlignment="1">
      <alignment horizontal="right"/>
    </xf>
    <xf numFmtId="0" fontId="57" fillId="0" borderId="3" xfId="57" applyFont="1" applyFill="1" applyBorder="1"/>
    <xf numFmtId="0" fontId="57" fillId="0" borderId="1" xfId="57" applyFont="1" applyFill="1" applyBorder="1"/>
    <xf numFmtId="0" fontId="57" fillId="4" borderId="0" xfId="57" applyFont="1" applyFill="1" applyBorder="1"/>
    <xf numFmtId="0" fontId="26" fillId="4" borderId="5" xfId="57" applyFont="1" applyFill="1" applyBorder="1"/>
    <xf numFmtId="0" fontId="26" fillId="4" borderId="7" xfId="57" applyFont="1" applyFill="1" applyBorder="1"/>
    <xf numFmtId="0" fontId="57" fillId="4" borderId="0" xfId="57" applyFont="1" applyFill="1"/>
    <xf numFmtId="189" fontId="57" fillId="0" borderId="0" xfId="58" applyNumberFormat="1" applyFont="1"/>
    <xf numFmtId="192" fontId="57" fillId="37" borderId="1" xfId="58" applyNumberFormat="1" applyFont="1" applyFill="1" applyBorder="1" applyAlignment="1">
      <alignment vertical="center"/>
    </xf>
    <xf numFmtId="4" fontId="26" fillId="37" borderId="1" xfId="57" applyNumberFormat="1" applyFont="1" applyFill="1" applyBorder="1"/>
    <xf numFmtId="4" fontId="57" fillId="37" borderId="1" xfId="58" applyNumberFormat="1" applyFont="1" applyFill="1" applyBorder="1"/>
    <xf numFmtId="4" fontId="26" fillId="37" borderId="1" xfId="58" applyNumberFormat="1" applyFont="1" applyFill="1" applyBorder="1"/>
    <xf numFmtId="4" fontId="57" fillId="37" borderId="0" xfId="58" applyNumberFormat="1" applyFont="1" applyFill="1" applyBorder="1"/>
    <xf numFmtId="4" fontId="57" fillId="37" borderId="0" xfId="58" applyNumberFormat="1" applyFont="1" applyFill="1"/>
    <xf numFmtId="4" fontId="26" fillId="37" borderId="1" xfId="57" applyNumberFormat="1" applyFont="1" applyFill="1" applyBorder="1" applyAlignment="1"/>
    <xf numFmtId="192" fontId="57" fillId="34" borderId="1" xfId="58" applyNumberFormat="1" applyFont="1" applyFill="1" applyBorder="1" applyAlignment="1">
      <alignment vertical="center"/>
    </xf>
    <xf numFmtId="4" fontId="26" fillId="34" borderId="1" xfId="57" applyNumberFormat="1" applyFont="1" applyFill="1" applyBorder="1"/>
    <xf numFmtId="4" fontId="26" fillId="34" borderId="1" xfId="58" applyNumberFormat="1" applyFont="1" applyFill="1" applyBorder="1"/>
    <xf numFmtId="4" fontId="57" fillId="34" borderId="1" xfId="58" applyNumberFormat="1" applyFont="1" applyFill="1" applyBorder="1"/>
    <xf numFmtId="4" fontId="57" fillId="34" borderId="0" xfId="58" applyNumberFormat="1" applyFont="1" applyFill="1" applyBorder="1"/>
    <xf numFmtId="4" fontId="57" fillId="34" borderId="0" xfId="58" applyNumberFormat="1" applyFont="1" applyFill="1"/>
    <xf numFmtId="4" fontId="26" fillId="34" borderId="1" xfId="57" applyNumberFormat="1" applyFont="1" applyFill="1" applyBorder="1" applyAlignment="1"/>
    <xf numFmtId="0" fontId="96" fillId="0" borderId="0" xfId="0" applyFont="1"/>
    <xf numFmtId="0" fontId="96" fillId="0" borderId="1" xfId="0" applyFont="1" applyBorder="1" applyAlignment="1">
      <alignment horizontal="center"/>
    </xf>
    <xf numFmtId="0" fontId="96" fillId="36" borderId="1" xfId="0" applyFont="1" applyFill="1" applyBorder="1" applyAlignment="1">
      <alignment horizontal="center"/>
    </xf>
    <xf numFmtId="0" fontId="96" fillId="37" borderId="1" xfId="0" applyFont="1" applyFill="1" applyBorder="1" applyAlignment="1">
      <alignment horizontal="center"/>
    </xf>
    <xf numFmtId="0" fontId="96" fillId="34" borderId="1" xfId="0" applyFont="1" applyFill="1" applyBorder="1" applyAlignment="1">
      <alignment horizontal="center"/>
    </xf>
    <xf numFmtId="0" fontId="96" fillId="6" borderId="1" xfId="0" applyFont="1" applyFill="1" applyBorder="1" applyAlignment="1">
      <alignment horizontal="center"/>
    </xf>
    <xf numFmtId="0" fontId="96" fillId="35" borderId="1" xfId="0" applyFont="1" applyFill="1" applyBorder="1" applyAlignment="1">
      <alignment horizontal="center"/>
    </xf>
    <xf numFmtId="0" fontId="96" fillId="0" borderId="1" xfId="0" applyFont="1" applyBorder="1"/>
    <xf numFmtId="0" fontId="96" fillId="36" borderId="1" xfId="0" applyFont="1" applyFill="1" applyBorder="1"/>
    <xf numFmtId="0" fontId="96" fillId="37" borderId="1" xfId="0" applyFont="1" applyFill="1" applyBorder="1"/>
    <xf numFmtId="0" fontId="96" fillId="6" borderId="1" xfId="0" applyFont="1" applyFill="1" applyBorder="1"/>
    <xf numFmtId="0" fontId="96" fillId="35" borderId="1" xfId="0" applyFont="1" applyFill="1" applyBorder="1"/>
    <xf numFmtId="4" fontId="96" fillId="0" borderId="1" xfId="0" applyNumberFormat="1" applyFont="1" applyBorder="1"/>
    <xf numFmtId="43" fontId="96" fillId="0" borderId="1" xfId="0" applyNumberFormat="1" applyFont="1" applyBorder="1"/>
    <xf numFmtId="0" fontId="96" fillId="0" borderId="0" xfId="0" applyFont="1" applyFill="1"/>
    <xf numFmtId="0" fontId="96" fillId="40" borderId="0" xfId="0" applyFont="1" applyFill="1"/>
    <xf numFmtId="4" fontId="96" fillId="0" borderId="0" xfId="0" applyNumberFormat="1" applyFont="1"/>
    <xf numFmtId="43" fontId="96" fillId="0" borderId="0" xfId="0" applyNumberFormat="1" applyFont="1"/>
    <xf numFmtId="0" fontId="97" fillId="0" borderId="0" xfId="0" applyFont="1"/>
    <xf numFmtId="4" fontId="31" fillId="5" borderId="1" xfId="57" applyNumberFormat="1" applyFont="1" applyFill="1" applyBorder="1"/>
    <xf numFmtId="4" fontId="31" fillId="34" borderId="1" xfId="57" applyNumberFormat="1" applyFont="1" applyFill="1" applyBorder="1"/>
    <xf numFmtId="4" fontId="31" fillId="34" borderId="1" xfId="57" applyNumberFormat="1" applyFont="1" applyFill="1" applyBorder="1" applyAlignment="1">
      <alignment horizontal="right"/>
    </xf>
    <xf numFmtId="4" fontId="31" fillId="34" borderId="4" xfId="58" applyNumberFormat="1" applyFont="1" applyFill="1" applyBorder="1"/>
    <xf numFmtId="0" fontId="90" fillId="6" borderId="3" xfId="57" applyFont="1" applyFill="1" applyBorder="1" applyAlignment="1">
      <alignment vertical="center"/>
    </xf>
    <xf numFmtId="4" fontId="14" fillId="6" borderId="1" xfId="57" applyNumberFormat="1" applyFont="1" applyFill="1" applyBorder="1"/>
    <xf numFmtId="4" fontId="31" fillId="6" borderId="1" xfId="58" applyNumberFormat="1" applyFont="1" applyFill="1" applyBorder="1"/>
    <xf numFmtId="4" fontId="14" fillId="6" borderId="1" xfId="58" applyNumberFormat="1" applyFont="1" applyFill="1" applyBorder="1"/>
    <xf numFmtId="4" fontId="31" fillId="6" borderId="0" xfId="58" applyNumberFormat="1" applyFont="1" applyFill="1" applyBorder="1"/>
    <xf numFmtId="4" fontId="31" fillId="6" borderId="0" xfId="58" applyNumberFormat="1" applyFont="1" applyFill="1"/>
    <xf numFmtId="4" fontId="14" fillId="6" borderId="1" xfId="57" applyNumberFormat="1" applyFont="1" applyFill="1" applyBorder="1" applyAlignment="1"/>
    <xf numFmtId="3" fontId="43" fillId="7" borderId="3" xfId="4" applyNumberFormat="1" applyFont="1" applyFill="1" applyBorder="1" applyAlignment="1">
      <alignment vertical="center"/>
    </xf>
    <xf numFmtId="4" fontId="35" fillId="7" borderId="1" xfId="4" applyNumberFormat="1" applyFont="1" applyFill="1" applyBorder="1"/>
    <xf numFmtId="4" fontId="36" fillId="7" borderId="1" xfId="5" applyNumberFormat="1" applyFont="1" applyFill="1" applyBorder="1"/>
    <xf numFmtId="4" fontId="36" fillId="7" borderId="1" xfId="4" applyNumberFormat="1" applyFont="1" applyFill="1" applyBorder="1"/>
    <xf numFmtId="4" fontId="35" fillId="7" borderId="1" xfId="5" applyNumberFormat="1" applyFont="1" applyFill="1" applyBorder="1"/>
    <xf numFmtId="4" fontId="36" fillId="7" borderId="0" xfId="4" applyNumberFormat="1" applyFont="1" applyFill="1" applyBorder="1"/>
    <xf numFmtId="4" fontId="36" fillId="7" borderId="0" xfId="5" applyNumberFormat="1" applyFont="1" applyFill="1" applyBorder="1"/>
    <xf numFmtId="4" fontId="36" fillId="7" borderId="0" xfId="5" applyNumberFormat="1" applyFont="1" applyFill="1"/>
    <xf numFmtId="4" fontId="26" fillId="7" borderId="1" xfId="4" applyNumberFormat="1" applyFont="1" applyFill="1" applyBorder="1" applyAlignment="1"/>
    <xf numFmtId="4" fontId="38" fillId="7" borderId="1" xfId="5" applyNumberFormat="1" applyFont="1" applyFill="1" applyBorder="1"/>
    <xf numFmtId="3" fontId="43" fillId="34" borderId="3" xfId="4" applyNumberFormat="1" applyFont="1" applyFill="1" applyBorder="1" applyAlignment="1">
      <alignment vertical="center"/>
    </xf>
    <xf numFmtId="4" fontId="35" fillId="34" borderId="1" xfId="4" applyNumberFormat="1" applyFont="1" applyFill="1" applyBorder="1"/>
    <xf numFmtId="4" fontId="36" fillId="34" borderId="1" xfId="5" applyNumberFormat="1" applyFont="1" applyFill="1" applyBorder="1"/>
    <xf numFmtId="4" fontId="35" fillId="34" borderId="1" xfId="5" applyNumberFormat="1" applyFont="1" applyFill="1" applyBorder="1"/>
    <xf numFmtId="4" fontId="36" fillId="34" borderId="0" xfId="5" applyNumberFormat="1" applyFont="1" applyFill="1" applyBorder="1"/>
    <xf numFmtId="4" fontId="36" fillId="34" borderId="0" xfId="5" applyNumberFormat="1" applyFont="1" applyFill="1"/>
    <xf numFmtId="4" fontId="26" fillId="34" borderId="1" xfId="4" applyNumberFormat="1" applyFont="1" applyFill="1" applyBorder="1" applyAlignment="1"/>
    <xf numFmtId="4" fontId="38" fillId="34" borderId="1" xfId="5" applyNumberFormat="1" applyFont="1" applyFill="1" applyBorder="1"/>
    <xf numFmtId="192" fontId="70" fillId="37" borderId="0" xfId="15" applyNumberFormat="1" applyFont="1" applyFill="1" applyAlignment="1">
      <alignment horizontal="center"/>
    </xf>
    <xf numFmtId="192" fontId="12" fillId="37" borderId="1" xfId="15" applyNumberFormat="1" applyFont="1" applyFill="1" applyBorder="1"/>
    <xf numFmtId="192" fontId="70" fillId="37" borderId="1" xfId="15" applyNumberFormat="1" applyFont="1" applyFill="1" applyBorder="1" applyAlignment="1"/>
    <xf numFmtId="192" fontId="70" fillId="37" borderId="1" xfId="15" applyNumberFormat="1" applyFont="1" applyFill="1" applyBorder="1" applyAlignment="1">
      <alignment vertical="center"/>
    </xf>
    <xf numFmtId="192" fontId="8" fillId="37" borderId="1" xfId="15" applyNumberFormat="1" applyFont="1" applyFill="1" applyBorder="1"/>
    <xf numFmtId="192" fontId="31" fillId="37" borderId="1" xfId="15" applyNumberFormat="1" applyFont="1" applyFill="1" applyBorder="1"/>
    <xf numFmtId="192" fontId="31" fillId="37" borderId="3" xfId="15" applyNumberFormat="1" applyFont="1" applyFill="1" applyBorder="1"/>
    <xf numFmtId="192" fontId="72" fillId="37" borderId="0" xfId="15" applyNumberFormat="1" applyFont="1" applyFill="1" applyBorder="1"/>
    <xf numFmtId="192" fontId="8" fillId="37" borderId="0" xfId="15" applyNumberFormat="1" applyFont="1" applyFill="1"/>
    <xf numFmtId="192" fontId="14" fillId="37" borderId="1" xfId="15" applyNumberFormat="1" applyFont="1" applyFill="1" applyBorder="1" applyAlignment="1"/>
    <xf numFmtId="192" fontId="70" fillId="6" borderId="0" xfId="15" applyNumberFormat="1" applyFont="1" applyFill="1" applyAlignment="1">
      <alignment horizontal="center"/>
    </xf>
    <xf numFmtId="192" fontId="12" fillId="6" borderId="1" xfId="15" applyNumberFormat="1" applyFont="1" applyFill="1" applyBorder="1"/>
    <xf numFmtId="192" fontId="70" fillId="6" borderId="1" xfId="15" applyNumberFormat="1" applyFont="1" applyFill="1" applyBorder="1" applyAlignment="1"/>
    <xf numFmtId="192" fontId="70" fillId="6" borderId="1" xfId="15" applyNumberFormat="1" applyFont="1" applyFill="1" applyBorder="1" applyAlignment="1">
      <alignment vertical="center"/>
    </xf>
    <xf numFmtId="192" fontId="8" fillId="6" borderId="1" xfId="15" applyNumberFormat="1" applyFont="1" applyFill="1" applyBorder="1"/>
    <xf numFmtId="192" fontId="31" fillId="6" borderId="1" xfId="15" applyNumberFormat="1" applyFont="1" applyFill="1" applyBorder="1"/>
    <xf numFmtId="192" fontId="8" fillId="6" borderId="1" xfId="15" applyNumberFormat="1" applyFont="1" applyFill="1" applyBorder="1" applyAlignment="1">
      <alignment horizontal="right"/>
    </xf>
    <xf numFmtId="192" fontId="72" fillId="6" borderId="0" xfId="15" applyNumberFormat="1" applyFont="1" applyFill="1" applyBorder="1"/>
    <xf numFmtId="192" fontId="8" fillId="6" borderId="0" xfId="15" applyNumberFormat="1" applyFont="1" applyFill="1"/>
    <xf numFmtId="192" fontId="14" fillId="6" borderId="1" xfId="15" applyNumberFormat="1" applyFont="1" applyFill="1" applyBorder="1" applyAlignment="1"/>
    <xf numFmtId="192" fontId="70" fillId="34" borderId="0" xfId="15" applyNumberFormat="1" applyFont="1" applyFill="1" applyAlignment="1">
      <alignment horizontal="center"/>
    </xf>
    <xf numFmtId="192" fontId="12" fillId="34" borderId="1" xfId="15" applyNumberFormat="1" applyFont="1" applyFill="1" applyBorder="1"/>
    <xf numFmtId="192" fontId="70" fillId="34" borderId="1" xfId="15" applyNumberFormat="1" applyFont="1" applyFill="1" applyBorder="1" applyAlignment="1">
      <alignment horizontal="center"/>
    </xf>
    <xf numFmtId="192" fontId="70" fillId="34" borderId="1" xfId="15" applyNumberFormat="1" applyFont="1" applyFill="1" applyBorder="1" applyAlignment="1"/>
    <xf numFmtId="192" fontId="70" fillId="34" borderId="1" xfId="15" applyNumberFormat="1" applyFont="1" applyFill="1" applyBorder="1" applyAlignment="1">
      <alignment vertical="center"/>
    </xf>
    <xf numFmtId="192" fontId="8" fillId="34" borderId="1" xfId="15" applyNumberFormat="1" applyFont="1" applyFill="1" applyBorder="1"/>
    <xf numFmtId="192" fontId="31" fillId="34" borderId="1" xfId="15" applyNumberFormat="1" applyFont="1" applyFill="1" applyBorder="1"/>
    <xf numFmtId="192" fontId="71" fillId="34" borderId="1" xfId="15" applyNumberFormat="1" applyFont="1" applyFill="1" applyBorder="1" applyAlignment="1">
      <alignment horizontal="center"/>
    </xf>
    <xf numFmtId="192" fontId="8" fillId="34" borderId="1" xfId="15" applyNumberFormat="1" applyFont="1" applyFill="1" applyBorder="1" applyAlignment="1">
      <alignment horizontal="right"/>
    </xf>
    <xf numFmtId="192" fontId="31" fillId="34" borderId="0" xfId="15" applyNumberFormat="1" applyFont="1" applyFill="1"/>
    <xf numFmtId="192" fontId="72" fillId="34" borderId="0" xfId="15" applyNumberFormat="1" applyFont="1" applyFill="1" applyBorder="1"/>
    <xf numFmtId="192" fontId="12" fillId="34" borderId="1" xfId="15" applyNumberFormat="1" applyFont="1" applyFill="1" applyBorder="1" applyAlignment="1">
      <alignment horizontal="right"/>
    </xf>
    <xf numFmtId="192" fontId="8" fillId="34" borderId="0" xfId="15" applyNumberFormat="1" applyFont="1" applyFill="1"/>
    <xf numFmtId="192" fontId="14" fillId="34" borderId="1" xfId="15" applyNumberFormat="1" applyFont="1" applyFill="1" applyBorder="1" applyAlignment="1"/>
    <xf numFmtId="192" fontId="70" fillId="34" borderId="5" xfId="15" applyNumberFormat="1" applyFont="1" applyFill="1" applyBorder="1" applyAlignment="1"/>
    <xf numFmtId="192" fontId="31" fillId="34" borderId="3" xfId="15" applyNumberFormat="1" applyFont="1" applyFill="1" applyBorder="1"/>
    <xf numFmtId="192" fontId="31" fillId="34" borderId="0" xfId="15" applyNumberFormat="1" applyFont="1" applyFill="1" applyBorder="1"/>
    <xf numFmtId="192" fontId="70" fillId="6" borderId="5" xfId="15" applyNumberFormat="1" applyFont="1" applyFill="1" applyBorder="1" applyAlignment="1"/>
    <xf numFmtId="192" fontId="31" fillId="6" borderId="11" xfId="15" applyNumberFormat="1" applyFont="1" applyFill="1" applyBorder="1" applyAlignment="1">
      <alignment horizontal="right"/>
    </xf>
    <xf numFmtId="192" fontId="31" fillId="6" borderId="3" xfId="15" applyNumberFormat="1" applyFont="1" applyFill="1" applyBorder="1"/>
    <xf numFmtId="192" fontId="70" fillId="35" borderId="1" xfId="15" applyNumberFormat="1" applyFont="1" applyFill="1" applyBorder="1" applyAlignment="1">
      <alignment horizontal="center"/>
    </xf>
    <xf numFmtId="192" fontId="12" fillId="35" borderId="1" xfId="15" applyNumberFormat="1" applyFont="1" applyFill="1" applyBorder="1"/>
    <xf numFmtId="192" fontId="31" fillId="35" borderId="1" xfId="15" applyNumberFormat="1" applyFont="1" applyFill="1" applyBorder="1"/>
    <xf numFmtId="192" fontId="31" fillId="35" borderId="1" xfId="15" applyNumberFormat="1" applyFont="1" applyFill="1" applyBorder="1" applyAlignment="1">
      <alignment vertical="center"/>
    </xf>
    <xf numFmtId="192" fontId="8" fillId="35" borderId="1" xfId="15" applyNumberFormat="1" applyFont="1" applyFill="1" applyBorder="1"/>
    <xf numFmtId="192" fontId="72" fillId="35" borderId="0" xfId="15" applyNumberFormat="1" applyFont="1" applyFill="1" applyBorder="1"/>
    <xf numFmtId="192" fontId="8" fillId="35" borderId="0" xfId="15" applyNumberFormat="1" applyFont="1" applyFill="1"/>
    <xf numFmtId="192" fontId="14" fillId="35" borderId="1" xfId="15" applyNumberFormat="1" applyFont="1" applyFill="1" applyBorder="1" applyAlignment="1"/>
    <xf numFmtId="192" fontId="15" fillId="35" borderId="1" xfId="15" applyNumberFormat="1" applyFont="1" applyFill="1" applyBorder="1"/>
    <xf numFmtId="43" fontId="96" fillId="0" borderId="0" xfId="1" applyFont="1"/>
    <xf numFmtId="192" fontId="65" fillId="0" borderId="3" xfId="10" applyNumberFormat="1" applyFont="1" applyBorder="1" applyAlignment="1">
      <alignment vertical="center"/>
    </xf>
    <xf numFmtId="43" fontId="65" fillId="0" borderId="1" xfId="10" applyFont="1" applyBorder="1"/>
    <xf numFmtId="0" fontId="31" fillId="0" borderId="7" xfId="9" applyFont="1" applyBorder="1"/>
    <xf numFmtId="0" fontId="31" fillId="0" borderId="11" xfId="9" applyFont="1" applyBorder="1" applyAlignment="1">
      <alignment vertical="center"/>
    </xf>
    <xf numFmtId="0" fontId="10" fillId="4" borderId="11" xfId="9" applyFont="1" applyFill="1" applyBorder="1" applyAlignment="1">
      <alignment vertical="center"/>
    </xf>
    <xf numFmtId="0" fontId="14" fillId="4" borderId="11" xfId="9" applyFont="1" applyFill="1" applyBorder="1" applyAlignment="1">
      <alignment vertical="center"/>
    </xf>
    <xf numFmtId="0" fontId="10" fillId="4" borderId="3" xfId="9" applyFont="1" applyFill="1" applyBorder="1" applyAlignment="1">
      <alignment vertical="center"/>
    </xf>
    <xf numFmtId="0" fontId="91" fillId="0" borderId="3" xfId="9" applyFont="1" applyBorder="1" applyAlignment="1">
      <alignment vertical="center"/>
    </xf>
    <xf numFmtId="0" fontId="31" fillId="37" borderId="11" xfId="9" applyFont="1" applyFill="1" applyBorder="1" applyAlignment="1">
      <alignment vertical="center"/>
    </xf>
    <xf numFmtId="192" fontId="100" fillId="37" borderId="3" xfId="10" applyNumberFormat="1" applyFont="1" applyFill="1" applyBorder="1" applyAlignment="1">
      <alignment vertical="center"/>
    </xf>
    <xf numFmtId="43" fontId="65" fillId="37" borderId="1" xfId="10" applyFont="1" applyFill="1" applyBorder="1"/>
    <xf numFmtId="43" fontId="100" fillId="37" borderId="1" xfId="10" applyFont="1" applyFill="1" applyBorder="1"/>
    <xf numFmtId="43" fontId="65" fillId="37" borderId="1" xfId="10" applyFont="1" applyFill="1" applyBorder="1" applyAlignment="1"/>
    <xf numFmtId="0" fontId="31" fillId="34" borderId="11" xfId="9" applyFont="1" applyFill="1" applyBorder="1" applyAlignment="1">
      <alignment vertical="center"/>
    </xf>
    <xf numFmtId="43" fontId="100" fillId="34" borderId="3" xfId="10" applyFont="1" applyFill="1" applyBorder="1" applyAlignment="1">
      <alignment vertical="center"/>
    </xf>
    <xf numFmtId="192" fontId="100" fillId="34" borderId="3" xfId="10" applyNumberFormat="1" applyFont="1" applyFill="1" applyBorder="1" applyAlignment="1">
      <alignment vertical="center"/>
    </xf>
    <xf numFmtId="43" fontId="65" fillId="34" borderId="1" xfId="10" applyFont="1" applyFill="1" applyBorder="1"/>
    <xf numFmtId="43" fontId="100" fillId="34" borderId="1" xfId="10" applyFont="1" applyFill="1" applyBorder="1"/>
    <xf numFmtId="43" fontId="57" fillId="34" borderId="1" xfId="10" applyFont="1" applyFill="1" applyBorder="1"/>
    <xf numFmtId="43" fontId="65" fillId="34" borderId="1" xfId="10" applyFont="1" applyFill="1" applyBorder="1" applyAlignment="1"/>
    <xf numFmtId="43" fontId="100" fillId="34" borderId="0" xfId="10" applyFont="1" applyFill="1" applyBorder="1"/>
    <xf numFmtId="43" fontId="100" fillId="34" borderId="4" xfId="10" applyFont="1" applyFill="1" applyBorder="1"/>
    <xf numFmtId="43" fontId="100" fillId="34" borderId="1" xfId="10" applyFont="1" applyFill="1" applyBorder="1" applyAlignment="1">
      <alignment horizontal="right"/>
    </xf>
    <xf numFmtId="43" fontId="100" fillId="34" borderId="1" xfId="10" applyFont="1" applyFill="1" applyBorder="1" applyAlignment="1">
      <alignment vertical="center"/>
    </xf>
    <xf numFmtId="0" fontId="31" fillId="6" borderId="11" xfId="9" applyFont="1" applyFill="1" applyBorder="1" applyAlignment="1">
      <alignment vertical="center"/>
    </xf>
    <xf numFmtId="0" fontId="90" fillId="6" borderId="3" xfId="9" applyFont="1" applyFill="1" applyBorder="1" applyAlignment="1">
      <alignment vertical="center"/>
    </xf>
    <xf numFmtId="43" fontId="100" fillId="6" borderId="3" xfId="10" applyFont="1" applyFill="1" applyBorder="1" applyAlignment="1">
      <alignment vertical="center"/>
    </xf>
    <xf numFmtId="43" fontId="65" fillId="6" borderId="1" xfId="10" applyFont="1" applyFill="1" applyBorder="1"/>
    <xf numFmtId="43" fontId="100" fillId="6" borderId="1" xfId="10" applyFont="1" applyFill="1" applyBorder="1"/>
    <xf numFmtId="43" fontId="65" fillId="6" borderId="1" xfId="10" applyFont="1" applyFill="1" applyBorder="1" applyAlignment="1"/>
    <xf numFmtId="192" fontId="100" fillId="6" borderId="3" xfId="10" applyNumberFormat="1" applyFont="1" applyFill="1" applyBorder="1" applyAlignment="1">
      <alignment vertical="center"/>
    </xf>
    <xf numFmtId="43" fontId="100" fillId="6" borderId="1" xfId="10" applyFont="1" applyFill="1" applyBorder="1" applyAlignment="1">
      <alignment horizontal="right"/>
    </xf>
    <xf numFmtId="43" fontId="101" fillId="6" borderId="1" xfId="10" applyFont="1" applyFill="1" applyBorder="1"/>
    <xf numFmtId="43" fontId="100" fillId="6" borderId="0" xfId="10" applyFont="1" applyFill="1" applyBorder="1"/>
    <xf numFmtId="0" fontId="98" fillId="6" borderId="11" xfId="9" applyFont="1" applyFill="1" applyBorder="1" applyAlignment="1">
      <alignment vertical="center"/>
    </xf>
    <xf numFmtId="0" fontId="99" fillId="6" borderId="3" xfId="9" applyFont="1" applyFill="1" applyBorder="1" applyAlignment="1">
      <alignment vertical="center"/>
    </xf>
    <xf numFmtId="43" fontId="100" fillId="6" borderId="1" xfId="10" applyFont="1" applyFill="1" applyBorder="1" applyAlignment="1">
      <alignment vertical="center"/>
    </xf>
    <xf numFmtId="0" fontId="31" fillId="6" borderId="0" xfId="9" applyFont="1" applyFill="1"/>
    <xf numFmtId="189" fontId="31" fillId="37" borderId="0" xfId="58" applyNumberFormat="1" applyFont="1" applyFill="1"/>
    <xf numFmtId="0" fontId="92" fillId="34" borderId="0" xfId="57" applyFont="1" applyFill="1"/>
    <xf numFmtId="3" fontId="91" fillId="0" borderId="3" xfId="9" applyNumberFormat="1" applyFont="1" applyBorder="1" applyAlignment="1">
      <alignment vertical="center"/>
    </xf>
    <xf numFmtId="4" fontId="14" fillId="7" borderId="1" xfId="9" applyNumberFormat="1" applyFont="1" applyFill="1" applyBorder="1"/>
    <xf numFmtId="4" fontId="14" fillId="0" borderId="1" xfId="9" applyNumberFormat="1" applyFont="1" applyFill="1" applyBorder="1"/>
    <xf numFmtId="4" fontId="14" fillId="7" borderId="1" xfId="10" applyNumberFormat="1" applyFont="1" applyFill="1" applyBorder="1"/>
    <xf numFmtId="4" fontId="31" fillId="0" borderId="1" xfId="9" applyNumberFormat="1" applyFont="1" applyFill="1" applyBorder="1"/>
    <xf numFmtId="4" fontId="31" fillId="4" borderId="0" xfId="9" applyNumberFormat="1" applyFont="1" applyFill="1" applyBorder="1"/>
    <xf numFmtId="4" fontId="14" fillId="0" borderId="1" xfId="9" applyNumberFormat="1" applyFont="1" applyBorder="1"/>
    <xf numFmtId="4" fontId="31" fillId="0" borderId="0" xfId="9" applyNumberFormat="1" applyFont="1"/>
    <xf numFmtId="4" fontId="31" fillId="37" borderId="1" xfId="10" applyNumberFormat="1" applyFont="1" applyFill="1" applyBorder="1" applyAlignment="1">
      <alignment horizontal="right"/>
    </xf>
    <xf numFmtId="4" fontId="14" fillId="34" borderId="1" xfId="9" applyNumberFormat="1" applyFont="1" applyFill="1" applyBorder="1"/>
    <xf numFmtId="4" fontId="31" fillId="34" borderId="1" xfId="9" applyNumberFormat="1" applyFont="1" applyFill="1" applyBorder="1" applyAlignment="1">
      <alignment horizontal="right"/>
    </xf>
    <xf numFmtId="4" fontId="31" fillId="34" borderId="0" xfId="9" applyNumberFormat="1" applyFont="1" applyFill="1" applyBorder="1"/>
    <xf numFmtId="0" fontId="60" fillId="0" borderId="0" xfId="9" applyFont="1"/>
    <xf numFmtId="0" fontId="60" fillId="0" borderId="1" xfId="9" applyFont="1" applyBorder="1"/>
    <xf numFmtId="0" fontId="60" fillId="0" borderId="11" xfId="9" applyFont="1" applyBorder="1" applyAlignment="1">
      <alignment horizontal="center" vertical="center"/>
    </xf>
    <xf numFmtId="0" fontId="61" fillId="10" borderId="11" xfId="9" applyFont="1" applyFill="1" applyBorder="1" applyAlignment="1">
      <alignment horizontal="center" vertical="center"/>
    </xf>
    <xf numFmtId="0" fontId="60" fillId="0" borderId="4" xfId="9" applyFont="1" applyBorder="1" applyAlignment="1">
      <alignment horizontal="center" vertical="center"/>
    </xf>
    <xf numFmtId="192" fontId="61" fillId="10" borderId="1" xfId="10" applyNumberFormat="1" applyFont="1" applyFill="1" applyBorder="1" applyAlignment="1">
      <alignment vertical="center"/>
    </xf>
    <xf numFmtId="0" fontId="60" fillId="0" borderId="0" xfId="9" applyFont="1" applyAlignment="1">
      <alignment horizontal="center"/>
    </xf>
    <xf numFmtId="0" fontId="60" fillId="0" borderId="4" xfId="9" applyFont="1" applyBorder="1" applyAlignment="1">
      <alignment vertical="center"/>
    </xf>
    <xf numFmtId="0" fontId="61" fillId="0" borderId="5" xfId="9" applyFont="1" applyBorder="1" applyAlignment="1">
      <alignment horizontal="left"/>
    </xf>
    <xf numFmtId="0" fontId="61" fillId="0" borderId="4" xfId="9" applyFont="1" applyBorder="1" applyAlignment="1">
      <alignment horizontal="right"/>
    </xf>
    <xf numFmtId="4" fontId="61" fillId="6" borderId="1" xfId="10" applyNumberFormat="1" applyFont="1" applyFill="1" applyBorder="1" applyAlignment="1">
      <alignment horizontal="center"/>
    </xf>
    <xf numFmtId="0" fontId="60" fillId="0" borderId="6" xfId="9" applyFont="1" applyBorder="1"/>
    <xf numFmtId="0" fontId="60" fillId="0" borderId="3" xfId="9" applyFont="1" applyBorder="1"/>
    <xf numFmtId="4" fontId="61" fillId="10" borderId="1" xfId="9" applyNumberFormat="1" applyFont="1" applyFill="1" applyBorder="1"/>
    <xf numFmtId="0" fontId="60" fillId="0" borderId="2" xfId="9" applyFont="1" applyBorder="1"/>
    <xf numFmtId="0" fontId="61" fillId="0" borderId="5" xfId="9" applyFont="1" applyBorder="1"/>
    <xf numFmtId="0" fontId="61" fillId="0" borderId="7" xfId="9" applyFont="1" applyBorder="1" applyAlignment="1">
      <alignment horizontal="right"/>
    </xf>
    <xf numFmtId="0" fontId="60" fillId="0" borderId="3" xfId="9" applyFont="1" applyFill="1" applyBorder="1"/>
    <xf numFmtId="0" fontId="60" fillId="0" borderId="1" xfId="9" applyFont="1" applyFill="1" applyBorder="1"/>
    <xf numFmtId="0" fontId="60" fillId="4" borderId="0" xfId="9" applyFont="1" applyFill="1" applyBorder="1"/>
    <xf numFmtId="4" fontId="60" fillId="4" borderId="0" xfId="9" applyNumberFormat="1" applyFont="1" applyFill="1" applyBorder="1"/>
    <xf numFmtId="4" fontId="61" fillId="8" borderId="1" xfId="10" applyNumberFormat="1" applyFont="1" applyFill="1" applyBorder="1"/>
    <xf numFmtId="4" fontId="61" fillId="6" borderId="1" xfId="10" applyNumberFormat="1" applyFont="1" applyFill="1" applyBorder="1"/>
    <xf numFmtId="0" fontId="61" fillId="4" borderId="5" xfId="9" applyFont="1" applyFill="1" applyBorder="1"/>
    <xf numFmtId="0" fontId="61" fillId="4" borderId="7" xfId="9" applyFont="1" applyFill="1" applyBorder="1"/>
    <xf numFmtId="4" fontId="61" fillId="10" borderId="3" xfId="9" applyNumberFormat="1" applyFont="1" applyFill="1" applyBorder="1"/>
    <xf numFmtId="0" fontId="60" fillId="4" borderId="0" xfId="9" applyFont="1" applyFill="1"/>
    <xf numFmtId="0" fontId="59" fillId="4" borderId="0" xfId="9" applyFont="1" applyFill="1"/>
    <xf numFmtId="4" fontId="60" fillId="4" borderId="0" xfId="9" applyNumberFormat="1" applyFont="1" applyFill="1"/>
    <xf numFmtId="0" fontId="60" fillId="0" borderId="0" xfId="9" applyFont="1" applyFill="1" applyBorder="1"/>
    <xf numFmtId="4" fontId="61" fillId="0" borderId="0" xfId="10" applyNumberFormat="1" applyFont="1" applyFill="1" applyBorder="1"/>
    <xf numFmtId="189" fontId="60" fillId="0" borderId="0" xfId="10" applyNumberFormat="1" applyFont="1" applyFill="1" applyBorder="1"/>
    <xf numFmtId="43" fontId="60" fillId="0" borderId="0" xfId="10" applyFont="1" applyFill="1" applyBorder="1"/>
    <xf numFmtId="0" fontId="60" fillId="0" borderId="0" xfId="9" applyFont="1" applyBorder="1"/>
    <xf numFmtId="0" fontId="60" fillId="8" borderId="0" xfId="9" applyFont="1" applyFill="1" applyBorder="1"/>
    <xf numFmtId="0" fontId="60" fillId="9" borderId="0" xfId="9" applyFont="1" applyFill="1" applyBorder="1"/>
    <xf numFmtId="0" fontId="60" fillId="10" borderId="0" xfId="9" applyFont="1" applyFill="1" applyBorder="1"/>
    <xf numFmtId="0" fontId="60" fillId="8" borderId="0" xfId="9" applyFont="1" applyFill="1"/>
    <xf numFmtId="0" fontId="60" fillId="9" borderId="0" xfId="9" applyFont="1" applyFill="1"/>
    <xf numFmtId="0" fontId="60" fillId="10" borderId="0" xfId="9" applyFont="1" applyFill="1"/>
    <xf numFmtId="0" fontId="60" fillId="34" borderId="11" xfId="9" applyFont="1" applyFill="1" applyBorder="1" applyAlignment="1">
      <alignment vertical="center"/>
    </xf>
    <xf numFmtId="0" fontId="60" fillId="34" borderId="1" xfId="9" applyFont="1" applyFill="1" applyBorder="1" applyAlignment="1">
      <alignment horizontal="center" vertical="center"/>
    </xf>
    <xf numFmtId="192" fontId="60" fillId="34" borderId="1" xfId="10" applyNumberFormat="1" applyFont="1" applyFill="1" applyBorder="1" applyAlignment="1">
      <alignment vertical="center"/>
    </xf>
    <xf numFmtId="192" fontId="60" fillId="34" borderId="3" xfId="10" applyNumberFormat="1" applyFont="1" applyFill="1" applyBorder="1" applyAlignment="1">
      <alignment vertical="center"/>
    </xf>
    <xf numFmtId="192" fontId="60" fillId="34" borderId="18" xfId="10" applyNumberFormat="1" applyFont="1" applyFill="1" applyBorder="1" applyAlignment="1">
      <alignment vertical="center"/>
    </xf>
    <xf numFmtId="4" fontId="61" fillId="34" borderId="1" xfId="10" applyNumberFormat="1" applyFont="1" applyFill="1" applyBorder="1" applyAlignment="1">
      <alignment horizontal="center"/>
    </xf>
    <xf numFmtId="4" fontId="60" fillId="34" borderId="1" xfId="10" applyNumberFormat="1" applyFont="1" applyFill="1" applyBorder="1" applyAlignment="1">
      <alignment horizontal="center"/>
    </xf>
    <xf numFmtId="4" fontId="60" fillId="41" borderId="19" xfId="10" applyNumberFormat="1" applyFont="1" applyFill="1" applyBorder="1" applyAlignment="1" applyProtection="1"/>
    <xf numFmtId="4" fontId="60" fillId="34" borderId="0" xfId="10" applyNumberFormat="1" applyFont="1" applyFill="1" applyBorder="1"/>
    <xf numFmtId="4" fontId="61" fillId="34" borderId="1" xfId="10" applyNumberFormat="1" applyFont="1" applyFill="1" applyBorder="1"/>
    <xf numFmtId="4" fontId="60" fillId="34" borderId="3" xfId="10" applyNumberFormat="1" applyFont="1" applyFill="1" applyBorder="1" applyAlignment="1">
      <alignment horizontal="center"/>
    </xf>
    <xf numFmtId="4" fontId="60" fillId="42" borderId="18" xfId="10" applyNumberFormat="1" applyFont="1" applyFill="1" applyBorder="1" applyAlignment="1" applyProtection="1"/>
    <xf numFmtId="4" fontId="60" fillId="42" borderId="19" xfId="10" applyNumberFormat="1" applyFont="1" applyFill="1" applyBorder="1" applyAlignment="1" applyProtection="1"/>
    <xf numFmtId="4" fontId="60" fillId="34" borderId="0" xfId="10" applyNumberFormat="1" applyFont="1" applyFill="1" applyAlignment="1">
      <alignment horizontal="center"/>
    </xf>
    <xf numFmtId="4" fontId="60" fillId="42" borderId="0" xfId="10" applyNumberFormat="1" applyFont="1" applyFill="1" applyBorder="1" applyAlignment="1" applyProtection="1"/>
    <xf numFmtId="4" fontId="61" fillId="34" borderId="1" xfId="9" applyNumberFormat="1" applyFont="1" applyFill="1" applyBorder="1" applyAlignment="1"/>
    <xf numFmtId="4" fontId="60" fillId="34" borderId="1" xfId="9" applyNumberFormat="1" applyFont="1" applyFill="1" applyBorder="1"/>
    <xf numFmtId="4" fontId="60" fillId="34" borderId="20" xfId="9" applyNumberFormat="1" applyFont="1" applyFill="1" applyBorder="1" applyProtection="1"/>
    <xf numFmtId="4" fontId="60" fillId="34" borderId="0" xfId="9" applyNumberFormat="1" applyFont="1" applyFill="1" applyBorder="1"/>
    <xf numFmtId="4" fontId="60" fillId="34" borderId="3" xfId="9" applyNumberFormat="1" applyFont="1" applyFill="1" applyBorder="1"/>
    <xf numFmtId="4" fontId="60" fillId="34" borderId="0" xfId="10" applyNumberFormat="1" applyFont="1" applyFill="1"/>
    <xf numFmtId="4" fontId="61" fillId="34" borderId="10" xfId="9" applyNumberFormat="1" applyFont="1" applyFill="1" applyBorder="1" applyAlignment="1"/>
    <xf numFmtId="4" fontId="60" fillId="34" borderId="1" xfId="10" applyNumberFormat="1" applyFont="1" applyFill="1" applyBorder="1" applyAlignment="1">
      <alignment horizontal="right"/>
    </xf>
    <xf numFmtId="4" fontId="60" fillId="34" borderId="1" xfId="9" applyNumberFormat="1" applyFont="1" applyFill="1" applyBorder="1" applyAlignment="1">
      <alignment horizontal="right"/>
    </xf>
    <xf numFmtId="4" fontId="60" fillId="34" borderId="1" xfId="10" applyNumberFormat="1" applyFont="1" applyFill="1" applyBorder="1"/>
    <xf numFmtId="4" fontId="60" fillId="34" borderId="3" xfId="10" applyNumberFormat="1" applyFont="1" applyFill="1" applyBorder="1" applyAlignment="1">
      <alignment horizontal="right"/>
    </xf>
    <xf numFmtId="4" fontId="61" fillId="34" borderId="10" xfId="10" applyNumberFormat="1" applyFont="1" applyFill="1" applyBorder="1" applyAlignment="1"/>
    <xf numFmtId="0" fontId="60" fillId="6" borderId="1" xfId="9" applyFont="1" applyFill="1" applyBorder="1" applyAlignment="1">
      <alignment horizontal="center" vertical="center"/>
    </xf>
    <xf numFmtId="192" fontId="60" fillId="6" borderId="1" xfId="10" applyNumberFormat="1" applyFont="1" applyFill="1" applyBorder="1" applyAlignment="1">
      <alignment vertical="center"/>
    </xf>
    <xf numFmtId="192" fontId="60" fillId="6" borderId="3" xfId="10" applyNumberFormat="1" applyFont="1" applyFill="1" applyBorder="1" applyAlignment="1">
      <alignment vertical="center"/>
    </xf>
    <xf numFmtId="4" fontId="60" fillId="6" borderId="1" xfId="9" applyNumberFormat="1" applyFont="1" applyFill="1" applyBorder="1"/>
    <xf numFmtId="4" fontId="60" fillId="6" borderId="1" xfId="10" applyNumberFormat="1" applyFont="1" applyFill="1" applyBorder="1" applyAlignment="1">
      <alignment horizontal="center"/>
    </xf>
    <xf numFmtId="4" fontId="60" fillId="6" borderId="0" xfId="9" applyNumberFormat="1" applyFont="1" applyFill="1" applyBorder="1"/>
    <xf numFmtId="4" fontId="60" fillId="6" borderId="3" xfId="9" applyNumberFormat="1" applyFont="1" applyFill="1" applyBorder="1"/>
    <xf numFmtId="4" fontId="60" fillId="6" borderId="0" xfId="10" applyNumberFormat="1" applyFont="1" applyFill="1"/>
    <xf numFmtId="4" fontId="61" fillId="6" borderId="5" xfId="9" applyNumberFormat="1" applyFont="1" applyFill="1" applyBorder="1" applyAlignment="1"/>
    <xf numFmtId="4" fontId="60" fillId="6" borderId="1" xfId="10" applyNumberFormat="1" applyFont="1" applyFill="1" applyBorder="1"/>
    <xf numFmtId="4" fontId="60" fillId="6" borderId="0" xfId="10" applyNumberFormat="1" applyFont="1" applyFill="1" applyBorder="1"/>
    <xf numFmtId="4" fontId="60" fillId="6" borderId="4" xfId="10" applyNumberFormat="1" applyFont="1" applyFill="1" applyBorder="1"/>
    <xf numFmtId="4" fontId="60" fillId="6" borderId="3" xfId="10" applyNumberFormat="1" applyFont="1" applyFill="1" applyBorder="1"/>
    <xf numFmtId="4" fontId="61" fillId="6" borderId="10" xfId="9" applyNumberFormat="1" applyFont="1" applyFill="1" applyBorder="1" applyAlignment="1"/>
    <xf numFmtId="192" fontId="60" fillId="6" borderId="4" xfId="10" applyNumberFormat="1" applyFont="1" applyFill="1" applyBorder="1" applyAlignment="1">
      <alignment vertical="center"/>
    </xf>
    <xf numFmtId="4" fontId="60" fillId="6" borderId="1" xfId="9" applyNumberFormat="1" applyFont="1" applyFill="1" applyBorder="1" applyAlignment="1">
      <alignment horizontal="center"/>
    </xf>
    <xf numFmtId="4" fontId="60" fillId="6" borderId="1" xfId="9" applyNumberFormat="1" applyFont="1" applyFill="1" applyBorder="1" applyAlignment="1">
      <alignment horizontal="right"/>
    </xf>
    <xf numFmtId="4" fontId="60" fillId="6" borderId="0" xfId="9" applyNumberFormat="1" applyFont="1" applyFill="1" applyBorder="1" applyAlignment="1">
      <alignment horizontal="center"/>
    </xf>
    <xf numFmtId="4" fontId="60" fillId="6" borderId="3" xfId="9" applyNumberFormat="1" applyFont="1" applyFill="1" applyBorder="1" applyAlignment="1">
      <alignment horizontal="center"/>
    </xf>
    <xf numFmtId="4" fontId="60" fillId="6" borderId="0" xfId="10" applyNumberFormat="1" applyFont="1" applyFill="1" applyAlignment="1">
      <alignment horizontal="center"/>
    </xf>
    <xf numFmtId="4" fontId="61" fillId="6" borderId="10" xfId="9" applyNumberFormat="1" applyFont="1" applyFill="1" applyBorder="1" applyAlignment="1">
      <alignment horizontal="center"/>
    </xf>
    <xf numFmtId="0" fontId="60" fillId="6" borderId="11" xfId="9" applyFont="1" applyFill="1" applyBorder="1" applyAlignment="1">
      <alignment horizontal="center" vertical="center"/>
    </xf>
    <xf numFmtId="0" fontId="25" fillId="37" borderId="3" xfId="9" applyFont="1" applyFill="1" applyBorder="1" applyAlignment="1">
      <alignment vertical="center"/>
    </xf>
    <xf numFmtId="4" fontId="34" fillId="37" borderId="1" xfId="9" applyNumberFormat="1" applyFont="1" applyFill="1" applyBorder="1"/>
    <xf numFmtId="4" fontId="36" fillId="37" borderId="1" xfId="1" applyNumberFormat="1" applyFont="1" applyFill="1" applyBorder="1" applyAlignment="1">
      <alignment horizontal="right"/>
    </xf>
    <xf numFmtId="4" fontId="34" fillId="37" borderId="1" xfId="1" applyNumberFormat="1" applyFont="1" applyFill="1" applyBorder="1" applyAlignment="1">
      <alignment horizontal="right"/>
    </xf>
    <xf numFmtId="4" fontId="36" fillId="37" borderId="1" xfId="9" applyNumberFormat="1" applyFont="1" applyFill="1" applyBorder="1" applyAlignment="1">
      <alignment horizontal="right"/>
    </xf>
    <xf numFmtId="4" fontId="36" fillId="37" borderId="11" xfId="9" applyNumberFormat="1" applyFont="1" applyFill="1" applyBorder="1" applyAlignment="1">
      <alignment horizontal="right"/>
    </xf>
    <xf numFmtId="4" fontId="36" fillId="37" borderId="3" xfId="9" applyNumberFormat="1" applyFont="1" applyFill="1" applyBorder="1" applyAlignment="1">
      <alignment horizontal="right"/>
    </xf>
    <xf numFmtId="4" fontId="54" fillId="37" borderId="3" xfId="1" applyNumberFormat="1" applyFont="1" applyFill="1" applyBorder="1" applyAlignment="1">
      <alignment horizontal="right"/>
    </xf>
    <xf numFmtId="4" fontId="25" fillId="37" borderId="1" xfId="1" applyNumberFormat="1" applyFont="1" applyFill="1" applyBorder="1" applyAlignment="1">
      <alignment horizontal="right"/>
    </xf>
    <xf numFmtId="0" fontId="25" fillId="34" borderId="3" xfId="9" applyFont="1" applyFill="1" applyBorder="1" applyAlignment="1">
      <alignment vertical="center"/>
    </xf>
    <xf numFmtId="4" fontId="34" fillId="34" borderId="1" xfId="9" applyNumberFormat="1" applyFont="1" applyFill="1" applyBorder="1"/>
    <xf numFmtId="4" fontId="36" fillId="34" borderId="1" xfId="1" applyNumberFormat="1" applyFont="1" applyFill="1" applyBorder="1" applyAlignment="1">
      <alignment horizontal="right"/>
    </xf>
    <xf numFmtId="4" fontId="34" fillId="34" borderId="1" xfId="1" applyNumberFormat="1" applyFont="1" applyFill="1" applyBorder="1" applyAlignment="1">
      <alignment horizontal="right"/>
    </xf>
    <xf numFmtId="4" fontId="36" fillId="34" borderId="1" xfId="9" applyNumberFormat="1" applyFont="1" applyFill="1" applyBorder="1" applyAlignment="1">
      <alignment horizontal="right"/>
    </xf>
    <xf numFmtId="4" fontId="36" fillId="34" borderId="11" xfId="9" applyNumberFormat="1" applyFont="1" applyFill="1" applyBorder="1" applyAlignment="1">
      <alignment horizontal="right"/>
    </xf>
    <xf numFmtId="4" fontId="36" fillId="34" borderId="3" xfId="9" applyNumberFormat="1" applyFont="1" applyFill="1" applyBorder="1" applyAlignment="1">
      <alignment horizontal="right"/>
    </xf>
    <xf numFmtId="4" fontId="54" fillId="34" borderId="3" xfId="1" applyNumberFormat="1" applyFont="1" applyFill="1" applyBorder="1" applyAlignment="1">
      <alignment horizontal="right"/>
    </xf>
    <xf numFmtId="4" fontId="25" fillId="34" borderId="1" xfId="1" applyNumberFormat="1" applyFont="1" applyFill="1" applyBorder="1" applyAlignment="1">
      <alignment horizontal="right"/>
    </xf>
    <xf numFmtId="4" fontId="40" fillId="34" borderId="1" xfId="1" applyNumberFormat="1" applyFont="1" applyFill="1" applyBorder="1" applyAlignment="1">
      <alignment horizontal="right"/>
    </xf>
    <xf numFmtId="3" fontId="25" fillId="34" borderId="3" xfId="9" applyNumberFormat="1" applyFont="1" applyFill="1" applyBorder="1" applyAlignment="1">
      <alignment vertical="center"/>
    </xf>
    <xf numFmtId="0" fontId="25" fillId="34" borderId="4" xfId="9" applyFont="1" applyFill="1" applyBorder="1" applyAlignment="1">
      <alignment vertical="center"/>
    </xf>
    <xf numFmtId="4" fontId="52" fillId="34" borderId="1" xfId="1" applyNumberFormat="1" applyFont="1" applyFill="1" applyBorder="1" applyAlignment="1">
      <alignment horizontal="right"/>
    </xf>
    <xf numFmtId="4" fontId="38" fillId="34" borderId="1" xfId="1" applyNumberFormat="1" applyFont="1" applyFill="1" applyBorder="1" applyAlignment="1">
      <alignment horizontal="right"/>
    </xf>
    <xf numFmtId="4" fontId="36" fillId="34" borderId="0" xfId="1" applyNumberFormat="1" applyFont="1" applyFill="1" applyBorder="1" applyAlignment="1">
      <alignment horizontal="right"/>
    </xf>
    <xf numFmtId="4" fontId="36" fillId="34" borderId="0" xfId="9" applyNumberFormat="1" applyFont="1" applyFill="1" applyBorder="1" applyAlignment="1">
      <alignment horizontal="right"/>
    </xf>
    <xf numFmtId="4" fontId="36" fillId="34" borderId="11" xfId="1" applyNumberFormat="1" applyFont="1" applyFill="1" applyBorder="1" applyAlignment="1">
      <alignment horizontal="right"/>
    </xf>
    <xf numFmtId="4" fontId="36" fillId="34" borderId="3" xfId="1" applyNumberFormat="1" applyFont="1" applyFill="1" applyBorder="1" applyAlignment="1">
      <alignment horizontal="right"/>
    </xf>
    <xf numFmtId="4" fontId="25" fillId="34" borderId="0" xfId="1" applyNumberFormat="1" applyFont="1" applyFill="1" applyAlignment="1">
      <alignment horizontal="right"/>
    </xf>
    <xf numFmtId="0" fontId="25" fillId="34" borderId="3" xfId="9" applyFont="1" applyFill="1" applyBorder="1" applyAlignment="1">
      <alignment horizontal="center" vertical="center"/>
    </xf>
    <xf numFmtId="4" fontId="34" fillId="34" borderId="1" xfId="9" applyNumberFormat="1" applyFont="1" applyFill="1" applyBorder="1" applyAlignment="1">
      <alignment horizontal="right"/>
    </xf>
    <xf numFmtId="4" fontId="51" fillId="34" borderId="1" xfId="1" applyNumberFormat="1" applyFont="1" applyFill="1" applyBorder="1" applyAlignment="1">
      <alignment horizontal="right"/>
    </xf>
    <xf numFmtId="0" fontId="36" fillId="34" borderId="1" xfId="9" applyFont="1" applyFill="1" applyBorder="1" applyAlignment="1">
      <alignment horizontal="right"/>
    </xf>
    <xf numFmtId="4" fontId="25" fillId="34" borderId="3" xfId="1" applyNumberFormat="1" applyFont="1" applyFill="1" applyBorder="1" applyAlignment="1">
      <alignment horizontal="right"/>
    </xf>
    <xf numFmtId="43" fontId="25" fillId="6" borderId="3" xfId="1" applyFont="1" applyFill="1" applyBorder="1" applyAlignment="1">
      <alignment horizontal="center" vertical="center"/>
    </xf>
    <xf numFmtId="0" fontId="25" fillId="6" borderId="3" xfId="9" applyFont="1" applyFill="1" applyBorder="1" applyAlignment="1">
      <alignment vertical="center"/>
    </xf>
    <xf numFmtId="43" fontId="25" fillId="6" borderId="1" xfId="1" applyFont="1" applyFill="1" applyBorder="1" applyAlignment="1">
      <alignment horizontal="right"/>
    </xf>
    <xf numFmtId="4" fontId="36" fillId="6" borderId="1" xfId="1" applyNumberFormat="1" applyFont="1" applyFill="1" applyBorder="1" applyAlignment="1">
      <alignment horizontal="right"/>
    </xf>
    <xf numFmtId="43" fontId="51" fillId="6" borderId="1" xfId="1" applyFont="1" applyFill="1" applyBorder="1" applyAlignment="1">
      <alignment horizontal="right"/>
    </xf>
    <xf numFmtId="0" fontId="25" fillId="6" borderId="1" xfId="9" applyFont="1" applyFill="1" applyBorder="1" applyAlignment="1">
      <alignment horizontal="right"/>
    </xf>
    <xf numFmtId="4" fontId="36" fillId="6" borderId="11" xfId="1" applyNumberFormat="1" applyFont="1" applyFill="1" applyBorder="1" applyAlignment="1">
      <alignment horizontal="right"/>
    </xf>
    <xf numFmtId="0" fontId="25" fillId="6" borderId="11" xfId="9" applyFont="1" applyFill="1" applyBorder="1" applyAlignment="1">
      <alignment horizontal="right"/>
    </xf>
    <xf numFmtId="43" fontId="51" fillId="6" borderId="3" xfId="1" applyFont="1" applyFill="1" applyBorder="1" applyAlignment="1">
      <alignment horizontal="right"/>
    </xf>
    <xf numFmtId="4" fontId="36" fillId="6" borderId="3" xfId="1" applyNumberFormat="1" applyFont="1" applyFill="1" applyBorder="1" applyAlignment="1">
      <alignment horizontal="right"/>
    </xf>
    <xf numFmtId="4" fontId="25" fillId="6" borderId="3" xfId="1" applyNumberFormat="1" applyFont="1" applyFill="1" applyBorder="1" applyAlignment="1">
      <alignment horizontal="right"/>
    </xf>
    <xf numFmtId="4" fontId="25" fillId="6" borderId="1" xfId="1" applyNumberFormat="1" applyFont="1" applyFill="1" applyBorder="1" applyAlignment="1">
      <alignment horizontal="right"/>
    </xf>
    <xf numFmtId="4" fontId="40" fillId="6" borderId="1" xfId="1" applyNumberFormat="1" applyFont="1" applyFill="1" applyBorder="1" applyAlignment="1">
      <alignment horizontal="right"/>
    </xf>
    <xf numFmtId="0" fontId="31" fillId="0" borderId="0" xfId="6" applyFont="1"/>
    <xf numFmtId="0" fontId="90" fillId="0" borderId="4" xfId="6" applyFont="1" applyBorder="1" applyAlignment="1">
      <alignment vertical="center"/>
    </xf>
    <xf numFmtId="3" fontId="26" fillId="0" borderId="3" xfId="6" applyNumberFormat="1" applyFont="1" applyBorder="1" applyAlignment="1">
      <alignment vertical="center"/>
    </xf>
    <xf numFmtId="0" fontId="14" fillId="0" borderId="5" xfId="6" applyFont="1" applyBorder="1" applyAlignment="1">
      <alignment horizontal="left"/>
    </xf>
    <xf numFmtId="0" fontId="14" fillId="0" borderId="4" xfId="6" applyFont="1" applyBorder="1" applyAlignment="1">
      <alignment horizontal="right"/>
    </xf>
    <xf numFmtId="4" fontId="14" fillId="6" borderId="1" xfId="6" applyNumberFormat="1" applyFont="1" applyFill="1" applyBorder="1"/>
    <xf numFmtId="4" fontId="26" fillId="0" borderId="1" xfId="6" applyNumberFormat="1" applyFont="1" applyBorder="1"/>
    <xf numFmtId="0" fontId="31" fillId="0" borderId="6" xfId="6" applyFont="1" applyBorder="1"/>
    <xf numFmtId="0" fontId="31" fillId="0" borderId="3" xfId="6" applyFont="1" applyBorder="1"/>
    <xf numFmtId="4" fontId="31" fillId="0" borderId="1" xfId="6" applyNumberFormat="1" applyFont="1" applyFill="1" applyBorder="1"/>
    <xf numFmtId="4" fontId="57" fillId="0" borderId="1" xfId="6" applyNumberFormat="1" applyFont="1" applyFill="1" applyBorder="1"/>
    <xf numFmtId="0" fontId="31" fillId="0" borderId="0" xfId="6" applyFont="1" applyFill="1"/>
    <xf numFmtId="0" fontId="31" fillId="0" borderId="1" xfId="6" applyFont="1" applyBorder="1"/>
    <xf numFmtId="0" fontId="31" fillId="0" borderId="2" xfId="6" applyFont="1" applyBorder="1"/>
    <xf numFmtId="0" fontId="14" fillId="0" borderId="5" xfId="6" applyFont="1" applyBorder="1"/>
    <xf numFmtId="0" fontId="14" fillId="0" borderId="7" xfId="6" applyFont="1" applyBorder="1" applyAlignment="1">
      <alignment horizontal="right"/>
    </xf>
    <xf numFmtId="4" fontId="14" fillId="6" borderId="1" xfId="8" applyNumberFormat="1" applyFont="1" applyFill="1" applyBorder="1"/>
    <xf numFmtId="4" fontId="26" fillId="0" borderId="1" xfId="8" applyNumberFormat="1" applyFont="1" applyFill="1" applyBorder="1"/>
    <xf numFmtId="4" fontId="26" fillId="0" borderId="1" xfId="6" applyNumberFormat="1" applyFont="1" applyFill="1" applyBorder="1"/>
    <xf numFmtId="0" fontId="31" fillId="0" borderId="3" xfId="6" applyFont="1" applyFill="1" applyBorder="1"/>
    <xf numFmtId="0" fontId="31" fillId="0" borderId="1" xfId="6" applyFont="1" applyFill="1" applyBorder="1"/>
    <xf numFmtId="4" fontId="31" fillId="0" borderId="0" xfId="6" applyNumberFormat="1" applyFont="1" applyFill="1" applyBorder="1"/>
    <xf numFmtId="0" fontId="31" fillId="4" borderId="0" xfId="6" applyFont="1" applyFill="1" applyBorder="1"/>
    <xf numFmtId="0" fontId="31" fillId="4" borderId="1" xfId="6" applyFont="1" applyFill="1" applyBorder="1"/>
    <xf numFmtId="0" fontId="31" fillId="0" borderId="0" xfId="6" applyFont="1" applyFill="1" applyBorder="1"/>
    <xf numFmtId="4" fontId="57" fillId="0" borderId="0" xfId="6" applyNumberFormat="1" applyFont="1" applyFill="1" applyBorder="1"/>
    <xf numFmtId="0" fontId="14" fillId="4" borderId="5" xfId="6" applyFont="1" applyFill="1" applyBorder="1"/>
    <xf numFmtId="0" fontId="14" fillId="4" borderId="7" xfId="6" applyFont="1" applyFill="1" applyBorder="1"/>
    <xf numFmtId="0" fontId="31" fillId="4" borderId="0" xfId="6" applyFont="1" applyFill="1"/>
    <xf numFmtId="4" fontId="57" fillId="0" borderId="0" xfId="6" applyNumberFormat="1" applyFont="1" applyFill="1"/>
    <xf numFmtId="189" fontId="31" fillId="0" borderId="0" xfId="8" applyNumberFormat="1" applyFont="1"/>
    <xf numFmtId="43" fontId="31" fillId="0" borderId="0" xfId="8" applyFont="1"/>
    <xf numFmtId="189" fontId="57" fillId="0" borderId="0" xfId="8" applyNumberFormat="1" applyFont="1"/>
    <xf numFmtId="0" fontId="57" fillId="0" borderId="0" xfId="6" applyFont="1"/>
    <xf numFmtId="3" fontId="90" fillId="34" borderId="3" xfId="6" applyNumberFormat="1" applyFont="1" applyFill="1" applyBorder="1" applyAlignment="1">
      <alignment vertical="center"/>
    </xf>
    <xf numFmtId="4" fontId="14" fillId="34" borderId="1" xfId="6" applyNumberFormat="1" applyFont="1" applyFill="1" applyBorder="1"/>
    <xf numFmtId="4" fontId="31" fillId="34" borderId="1" xfId="6" applyNumberFormat="1" applyFont="1" applyFill="1" applyBorder="1"/>
    <xf numFmtId="4" fontId="31" fillId="34" borderId="1" xfId="6" applyNumberFormat="1" applyFont="1" applyFill="1" applyBorder="1" applyAlignment="1">
      <alignment horizontal="right"/>
    </xf>
    <xf numFmtId="4" fontId="31" fillId="34" borderId="1" xfId="8" applyNumberFormat="1" applyFont="1" applyFill="1" applyBorder="1"/>
    <xf numFmtId="4" fontId="31" fillId="34" borderId="1" xfId="8" applyNumberFormat="1" applyFont="1" applyFill="1" applyBorder="1" applyAlignment="1">
      <alignment horizontal="right"/>
    </xf>
    <xf numFmtId="4" fontId="14" fillId="34" borderId="1" xfId="8" applyNumberFormat="1" applyFont="1" applyFill="1" applyBorder="1"/>
    <xf numFmtId="4" fontId="31" fillId="34" borderId="0" xfId="8" applyNumberFormat="1" applyFont="1" applyFill="1" applyBorder="1"/>
    <xf numFmtId="4" fontId="31" fillId="34" borderId="0" xfId="6" applyNumberFormat="1" applyFont="1" applyFill="1" applyBorder="1"/>
    <xf numFmtId="4" fontId="31" fillId="34" borderId="4" xfId="8" applyNumberFormat="1" applyFont="1" applyFill="1" applyBorder="1"/>
    <xf numFmtId="4" fontId="26" fillId="34" borderId="1" xfId="6" applyNumberFormat="1" applyFont="1" applyFill="1" applyBorder="1"/>
    <xf numFmtId="4" fontId="26" fillId="34" borderId="1" xfId="8" applyNumberFormat="1" applyFont="1" applyFill="1" applyBorder="1"/>
    <xf numFmtId="4" fontId="26" fillId="34" borderId="1" xfId="8" applyNumberFormat="1" applyFont="1" applyFill="1" applyBorder="1" applyAlignment="1">
      <alignment horizontal="right"/>
    </xf>
    <xf numFmtId="4" fontId="31" fillId="34" borderId="0" xfId="8" applyNumberFormat="1" applyFont="1" applyFill="1"/>
    <xf numFmtId="4" fontId="57" fillId="34" borderId="1" xfId="8" applyNumberFormat="1" applyFont="1" applyFill="1" applyBorder="1"/>
    <xf numFmtId="3" fontId="90" fillId="6" borderId="3" xfId="6" applyNumberFormat="1" applyFont="1" applyFill="1" applyBorder="1" applyAlignment="1">
      <alignment vertical="center"/>
    </xf>
    <xf numFmtId="4" fontId="31" fillId="6" borderId="1" xfId="8" applyNumberFormat="1" applyFont="1" applyFill="1" applyBorder="1"/>
    <xf numFmtId="4" fontId="31" fillId="6" borderId="0" xfId="8" applyNumberFormat="1" applyFont="1" applyFill="1" applyBorder="1"/>
    <xf numFmtId="4" fontId="26" fillId="6" borderId="1" xfId="8" applyNumberFormat="1" applyFont="1" applyFill="1" applyBorder="1"/>
    <xf numFmtId="4" fontId="31" fillId="6" borderId="0" xfId="8" applyNumberFormat="1" applyFont="1" applyFill="1"/>
    <xf numFmtId="3" fontId="28" fillId="34" borderId="3" xfId="0" applyNumberFormat="1" applyFont="1" applyFill="1" applyBorder="1" applyAlignment="1">
      <alignment vertical="center"/>
    </xf>
    <xf numFmtId="3" fontId="29" fillId="34" borderId="3" xfId="0" applyNumberFormat="1" applyFont="1" applyFill="1" applyBorder="1" applyAlignment="1">
      <alignment vertical="center"/>
    </xf>
    <xf numFmtId="4" fontId="20" fillId="34" borderId="1" xfId="0" applyNumberFormat="1" applyFont="1" applyFill="1" applyBorder="1"/>
    <xf numFmtId="4" fontId="8" fillId="34" borderId="1" xfId="1" applyNumberFormat="1" applyFont="1" applyFill="1" applyBorder="1"/>
    <xf numFmtId="4" fontId="8" fillId="34" borderId="1" xfId="0" applyNumberFormat="1" applyFont="1" applyFill="1" applyBorder="1"/>
    <xf numFmtId="4" fontId="8" fillId="34" borderId="1" xfId="0" applyNumberFormat="1" applyFont="1" applyFill="1" applyBorder="1" applyAlignment="1">
      <alignment horizontal="right"/>
    </xf>
    <xf numFmtId="4" fontId="20" fillId="34" borderId="1" xfId="1" applyNumberFormat="1" applyFont="1" applyFill="1" applyBorder="1"/>
    <xf numFmtId="4" fontId="8" fillId="34" borderId="0" xfId="0" applyNumberFormat="1" applyFont="1" applyFill="1" applyBorder="1"/>
    <xf numFmtId="4" fontId="8" fillId="34" borderId="0" xfId="1" applyNumberFormat="1" applyFont="1" applyFill="1"/>
    <xf numFmtId="4" fontId="14" fillId="34" borderId="1" xfId="0" applyNumberFormat="1" applyFont="1" applyFill="1" applyBorder="1" applyAlignment="1"/>
    <xf numFmtId="4" fontId="19" fillId="34" borderId="1" xfId="1" applyNumberFormat="1" applyFont="1" applyFill="1" applyBorder="1"/>
    <xf numFmtId="4" fontId="8" fillId="34" borderId="1" xfId="1" applyNumberFormat="1" applyFont="1" applyFill="1" applyBorder="1" applyAlignment="1">
      <alignment horizontal="right"/>
    </xf>
    <xf numFmtId="4" fontId="20" fillId="34" borderId="1" xfId="1" applyNumberFormat="1" applyFont="1" applyFill="1" applyBorder="1" applyAlignment="1">
      <alignment horizontal="right"/>
    </xf>
    <xf numFmtId="4" fontId="14" fillId="34" borderId="1" xfId="1" applyNumberFormat="1" applyFont="1" applyFill="1" applyBorder="1" applyAlignment="1"/>
    <xf numFmtId="3" fontId="28" fillId="6" borderId="3" xfId="0" applyNumberFormat="1" applyFont="1" applyFill="1" applyBorder="1" applyAlignment="1">
      <alignment vertical="center"/>
    </xf>
    <xf numFmtId="3" fontId="29" fillId="6" borderId="3" xfId="0" applyNumberFormat="1" applyFont="1" applyFill="1" applyBorder="1" applyAlignment="1">
      <alignment vertical="center"/>
    </xf>
    <xf numFmtId="4" fontId="20" fillId="6" borderId="1" xfId="0" applyNumberFormat="1" applyFont="1" applyFill="1" applyBorder="1"/>
    <xf numFmtId="4" fontId="8" fillId="6" borderId="1" xfId="1" applyNumberFormat="1" applyFont="1" applyFill="1" applyBorder="1"/>
    <xf numFmtId="4" fontId="20" fillId="6" borderId="1" xfId="1" applyNumberFormat="1" applyFont="1" applyFill="1" applyBorder="1"/>
    <xf numFmtId="4" fontId="8" fillId="6" borderId="0" xfId="1" applyNumberFormat="1" applyFont="1" applyFill="1"/>
    <xf numFmtId="4" fontId="14" fillId="6" borderId="1" xfId="0" applyNumberFormat="1" applyFont="1" applyFill="1" applyBorder="1" applyAlignment="1"/>
    <xf numFmtId="4" fontId="19" fillId="6" borderId="1" xfId="1" applyNumberFormat="1" applyFont="1" applyFill="1" applyBorder="1"/>
    <xf numFmtId="4" fontId="8" fillId="6" borderId="0" xfId="1" applyNumberFormat="1" applyFont="1" applyFill="1" applyBorder="1"/>
    <xf numFmtId="4" fontId="8" fillId="6" borderId="4" xfId="1" applyNumberFormat="1" applyFont="1" applyFill="1" applyBorder="1"/>
    <xf numFmtId="4" fontId="8" fillId="6" borderId="1" xfId="0" applyNumberFormat="1" applyFont="1" applyFill="1" applyBorder="1"/>
    <xf numFmtId="4" fontId="8" fillId="6" borderId="1" xfId="0" applyNumberFormat="1" applyFont="1" applyFill="1" applyBorder="1" applyAlignment="1">
      <alignment horizontal="right"/>
    </xf>
    <xf numFmtId="4" fontId="30" fillId="6" borderId="1" xfId="0" applyNumberFormat="1" applyFont="1" applyFill="1" applyBorder="1"/>
    <xf numFmtId="187" fontId="37" fillId="34" borderId="17" xfId="3" applyFont="1" applyFill="1" applyBorder="1" applyAlignment="1">
      <alignment vertical="center"/>
    </xf>
    <xf numFmtId="0" fontId="25" fillId="34" borderId="3" xfId="4" applyFont="1" applyFill="1" applyBorder="1" applyAlignment="1">
      <alignment vertical="center"/>
    </xf>
    <xf numFmtId="3" fontId="25" fillId="34" borderId="3" xfId="4" applyNumberFormat="1" applyFont="1" applyFill="1" applyBorder="1" applyAlignment="1">
      <alignment vertical="center"/>
    </xf>
    <xf numFmtId="187" fontId="37" fillId="34" borderId="13" xfId="3" applyFont="1" applyFill="1" applyBorder="1" applyAlignment="1">
      <alignment vertical="center"/>
    </xf>
    <xf numFmtId="190" fontId="35" fillId="34" borderId="13" xfId="3" applyNumberFormat="1" applyFont="1" applyFill="1" applyBorder="1"/>
    <xf numFmtId="190" fontId="37" fillId="34" borderId="13" xfId="2" applyNumberFormat="1" applyFont="1" applyFill="1" applyBorder="1" applyAlignment="1" applyProtection="1"/>
    <xf numFmtId="4" fontId="36" fillId="34" borderId="1" xfId="4" applyNumberFormat="1" applyFont="1" applyFill="1" applyBorder="1"/>
    <xf numFmtId="4" fontId="25" fillId="34" borderId="1" xfId="4" applyNumberFormat="1" applyFont="1" applyFill="1" applyBorder="1" applyAlignment="1">
      <alignment horizontal="right"/>
    </xf>
    <xf numFmtId="4" fontId="25" fillId="34" borderId="1" xfId="4" applyNumberFormat="1" applyFont="1" applyFill="1" applyBorder="1"/>
    <xf numFmtId="4" fontId="25" fillId="34" borderId="1" xfId="5" applyNumberFormat="1" applyFont="1" applyFill="1" applyBorder="1"/>
    <xf numFmtId="190" fontId="35" fillId="34" borderId="13" xfId="2" applyNumberFormat="1" applyFont="1" applyFill="1" applyBorder="1" applyAlignment="1" applyProtection="1"/>
    <xf numFmtId="4" fontId="36" fillId="34" borderId="0" xfId="4" applyNumberFormat="1" applyFont="1" applyFill="1" applyBorder="1"/>
    <xf numFmtId="4" fontId="36" fillId="34" borderId="4" xfId="5" applyNumberFormat="1" applyFont="1" applyFill="1" applyBorder="1"/>
    <xf numFmtId="190" fontId="21" fillId="34" borderId="0" xfId="2" applyNumberFormat="1" applyFont="1" applyFill="1" applyBorder="1" applyAlignment="1" applyProtection="1"/>
    <xf numFmtId="4" fontId="8" fillId="34" borderId="0" xfId="5" applyNumberFormat="1" applyFont="1" applyFill="1" applyBorder="1"/>
    <xf numFmtId="4" fontId="8" fillId="34" borderId="0" xfId="4" applyNumberFormat="1" applyFont="1" applyFill="1" applyBorder="1"/>
    <xf numFmtId="190" fontId="20" fillId="34" borderId="13" xfId="2" applyNumberFormat="1" applyFont="1" applyFill="1" applyBorder="1" applyAlignment="1" applyProtection="1"/>
    <xf numFmtId="4" fontId="20" fillId="34" borderId="1" xfId="5" applyNumberFormat="1" applyFont="1" applyFill="1" applyBorder="1"/>
    <xf numFmtId="4" fontId="20" fillId="34" borderId="1" xfId="4" applyNumberFormat="1" applyFont="1" applyFill="1" applyBorder="1"/>
    <xf numFmtId="4" fontId="32" fillId="34" borderId="1" xfId="4" applyNumberFormat="1" applyFont="1" applyFill="1" applyBorder="1"/>
    <xf numFmtId="4" fontId="8" fillId="34" borderId="0" xfId="5" applyNumberFormat="1" applyFont="1" applyFill="1"/>
    <xf numFmtId="190" fontId="21" fillId="39" borderId="0" xfId="2" applyNumberFormat="1" applyFont="1" applyFill="1" applyBorder="1" applyAlignment="1" applyProtection="1"/>
    <xf numFmtId="190" fontId="22" fillId="34" borderId="13" xfId="3" applyNumberFormat="1" applyFont="1" applyFill="1" applyBorder="1" applyAlignment="1"/>
    <xf numFmtId="4" fontId="14" fillId="34" borderId="1" xfId="4" applyNumberFormat="1" applyFont="1" applyFill="1" applyBorder="1" applyAlignment="1"/>
    <xf numFmtId="4" fontId="19" fillId="34" borderId="1" xfId="5" applyNumberFormat="1" applyFont="1" applyFill="1" applyBorder="1"/>
    <xf numFmtId="0" fontId="31" fillId="0" borderId="9" xfId="6" applyFont="1" applyBorder="1"/>
    <xf numFmtId="0" fontId="91" fillId="0" borderId="3" xfId="6" applyFont="1" applyFill="1" applyBorder="1" applyAlignment="1">
      <alignment vertical="center"/>
    </xf>
    <xf numFmtId="0" fontId="104" fillId="0" borderId="5" xfId="6" applyFont="1" applyBorder="1" applyAlignment="1">
      <alignment horizontal="left"/>
    </xf>
    <xf numFmtId="0" fontId="105" fillId="0" borderId="5" xfId="6" applyFont="1" applyBorder="1"/>
    <xf numFmtId="4" fontId="14" fillId="6" borderId="1" xfId="7" applyNumberFormat="1" applyFont="1" applyFill="1" applyBorder="1"/>
    <xf numFmtId="0" fontId="31" fillId="0" borderId="0" xfId="6" applyFont="1" applyBorder="1"/>
    <xf numFmtId="0" fontId="31" fillId="3" borderId="0" xfId="6" applyFont="1" applyFill="1" applyBorder="1"/>
    <xf numFmtId="0" fontId="105" fillId="3" borderId="5" xfId="6" applyFont="1" applyFill="1" applyBorder="1"/>
    <xf numFmtId="0" fontId="105" fillId="3" borderId="7" xfId="6" applyFont="1" applyFill="1" applyBorder="1"/>
    <xf numFmtId="4" fontId="14" fillId="0" borderId="1" xfId="6" applyNumberFormat="1" applyFont="1" applyBorder="1"/>
    <xf numFmtId="0" fontId="31" fillId="3" borderId="0" xfId="6" applyFont="1" applyFill="1"/>
    <xf numFmtId="0" fontId="10" fillId="3" borderId="0" xfId="6" applyFont="1" applyFill="1"/>
    <xf numFmtId="4" fontId="31" fillId="0" borderId="0" xfId="6" applyNumberFormat="1" applyFont="1"/>
    <xf numFmtId="4" fontId="26" fillId="0" borderId="3" xfId="7" applyNumberFormat="1" applyFont="1" applyBorder="1"/>
    <xf numFmtId="189" fontId="31" fillId="0" borderId="0" xfId="7" applyNumberFormat="1" applyFont="1"/>
    <xf numFmtId="43" fontId="31" fillId="0" borderId="0" xfId="7" applyFont="1"/>
    <xf numFmtId="189" fontId="31" fillId="0" borderId="0" xfId="7" applyNumberFormat="1" applyFont="1" applyFill="1" applyBorder="1"/>
    <xf numFmtId="191" fontId="107" fillId="0" borderId="0" xfId="7" applyNumberFormat="1" applyFont="1" applyFill="1" applyBorder="1"/>
    <xf numFmtId="43" fontId="100" fillId="0" borderId="0" xfId="7" applyFont="1" applyFill="1" applyBorder="1"/>
    <xf numFmtId="191" fontId="31" fillId="0" borderId="0" xfId="6" applyNumberFormat="1" applyFont="1" applyFill="1" applyBorder="1"/>
    <xf numFmtId="4" fontId="31" fillId="0" borderId="0" xfId="6" applyNumberFormat="1" applyFont="1" applyBorder="1"/>
    <xf numFmtId="189" fontId="31" fillId="0" borderId="0" xfId="7" applyNumberFormat="1" applyFont="1" applyFill="1"/>
    <xf numFmtId="4" fontId="31" fillId="0" borderId="0" xfId="6" applyNumberFormat="1" applyFont="1" applyFill="1"/>
    <xf numFmtId="0" fontId="92" fillId="34" borderId="11" xfId="6" applyFont="1" applyFill="1" applyBorder="1" applyAlignment="1">
      <alignment horizontal="center" vertical="center"/>
    </xf>
    <xf numFmtId="0" fontId="92" fillId="34" borderId="3" xfId="6" applyFont="1" applyFill="1" applyBorder="1" applyAlignment="1">
      <alignment horizontal="center" vertical="center"/>
    </xf>
    <xf numFmtId="0" fontId="90" fillId="34" borderId="3" xfId="6" applyFont="1" applyFill="1" applyBorder="1" applyAlignment="1">
      <alignment vertical="center"/>
    </xf>
    <xf numFmtId="4" fontId="31" fillId="34" borderId="1" xfId="7" applyNumberFormat="1" applyFont="1" applyFill="1" applyBorder="1"/>
    <xf numFmtId="4" fontId="14" fillId="34" borderId="1" xfId="7" applyNumberFormat="1" applyFont="1" applyFill="1" applyBorder="1"/>
    <xf numFmtId="4" fontId="31" fillId="34" borderId="0" xfId="7" applyNumberFormat="1" applyFont="1" applyFill="1" applyBorder="1"/>
    <xf numFmtId="4" fontId="31" fillId="34" borderId="0" xfId="7" applyNumberFormat="1" applyFont="1" applyFill="1"/>
    <xf numFmtId="4" fontId="26" fillId="34" borderId="3" xfId="7" applyNumberFormat="1" applyFont="1" applyFill="1" applyBorder="1"/>
    <xf numFmtId="4" fontId="90" fillId="34" borderId="3" xfId="6" applyNumberFormat="1" applyFont="1" applyFill="1" applyBorder="1" applyAlignment="1">
      <alignment vertical="center"/>
    </xf>
    <xf numFmtId="4" fontId="31" fillId="34" borderId="1" xfId="7" applyNumberFormat="1" applyFont="1" applyFill="1" applyBorder="1" applyAlignment="1">
      <alignment horizontal="right"/>
    </xf>
    <xf numFmtId="4" fontId="98" fillId="34" borderId="1" xfId="7" applyNumberFormat="1" applyFont="1" applyFill="1" applyBorder="1"/>
    <xf numFmtId="4" fontId="14" fillId="34" borderId="1" xfId="7" applyNumberFormat="1" applyFont="1" applyFill="1" applyBorder="1" applyAlignment="1">
      <alignment horizontal="right"/>
    </xf>
    <xf numFmtId="0" fontId="92" fillId="6" borderId="11" xfId="6" applyFont="1" applyFill="1" applyBorder="1" applyAlignment="1">
      <alignment horizontal="center" vertical="center"/>
    </xf>
    <xf numFmtId="0" fontId="92" fillId="6" borderId="3" xfId="6" applyFont="1" applyFill="1" applyBorder="1" applyAlignment="1">
      <alignment horizontal="center" vertical="center"/>
    </xf>
    <xf numFmtId="0" fontId="90" fillId="6" borderId="3" xfId="6" applyFont="1" applyFill="1" applyBorder="1" applyAlignment="1">
      <alignment vertical="center"/>
    </xf>
    <xf numFmtId="4" fontId="31" fillId="6" borderId="1" xfId="7" applyNumberFormat="1" applyFont="1" applyFill="1" applyBorder="1" applyAlignment="1">
      <alignment horizontal="right"/>
    </xf>
    <xf numFmtId="4" fontId="31" fillId="6" borderId="1" xfId="6" applyNumberFormat="1" applyFont="1" applyFill="1" applyBorder="1"/>
    <xf numFmtId="4" fontId="31" fillId="6" borderId="1" xfId="7" applyNumberFormat="1" applyFont="1" applyFill="1" applyBorder="1"/>
    <xf numFmtId="4" fontId="31" fillId="6" borderId="1" xfId="6" applyNumberFormat="1" applyFont="1" applyFill="1" applyBorder="1" applyAlignment="1">
      <alignment horizontal="right"/>
    </xf>
    <xf numFmtId="4" fontId="31" fillId="6" borderId="1" xfId="7" applyNumberFormat="1" applyFont="1" applyFill="1" applyBorder="1" applyAlignment="1">
      <alignment horizontal="center"/>
    </xf>
    <xf numFmtId="0" fontId="31" fillId="6" borderId="0" xfId="6" applyFont="1" applyFill="1"/>
    <xf numFmtId="4" fontId="31" fillId="6" borderId="0" xfId="7" applyNumberFormat="1" applyFont="1" applyFill="1" applyBorder="1"/>
    <xf numFmtId="4" fontId="31" fillId="6" borderId="0" xfId="6" applyNumberFormat="1" applyFont="1" applyFill="1" applyBorder="1"/>
    <xf numFmtId="4" fontId="14" fillId="6" borderId="1" xfId="7" applyNumberFormat="1" applyFont="1" applyFill="1" applyBorder="1" applyAlignment="1">
      <alignment horizontal="right"/>
    </xf>
    <xf numFmtId="4" fontId="14" fillId="6" borderId="1" xfId="7" applyNumberFormat="1" applyFont="1" applyFill="1" applyBorder="1" applyAlignment="1">
      <alignment horizontal="center"/>
    </xf>
    <xf numFmtId="4" fontId="31" fillId="6" borderId="0" xfId="7" applyNumberFormat="1" applyFont="1" applyFill="1"/>
    <xf numFmtId="4" fontId="26" fillId="6" borderId="3" xfId="7" applyNumberFormat="1" applyFont="1" applyFill="1" applyBorder="1"/>
    <xf numFmtId="4" fontId="31" fillId="6" borderId="4" xfId="7" applyNumberFormat="1" applyFont="1" applyFill="1" applyBorder="1"/>
    <xf numFmtId="4" fontId="105" fillId="6" borderId="1" xfId="7" applyNumberFormat="1" applyFont="1" applyFill="1" applyBorder="1"/>
    <xf numFmtId="43" fontId="96" fillId="0" borderId="1" xfId="1" applyFont="1" applyBorder="1"/>
    <xf numFmtId="43" fontId="96" fillId="7" borderId="0" xfId="1" applyFont="1" applyFill="1"/>
    <xf numFmtId="43" fontId="96" fillId="34" borderId="0" xfId="1" applyFont="1" applyFill="1"/>
    <xf numFmtId="43" fontId="96" fillId="6" borderId="0" xfId="0" applyNumberFormat="1" applyFont="1" applyFill="1"/>
    <xf numFmtId="0" fontId="96" fillId="6" borderId="0" xfId="0" applyFont="1" applyFill="1"/>
    <xf numFmtId="0" fontId="109" fillId="0" borderId="1" xfId="0" applyFont="1" applyBorder="1" applyAlignment="1">
      <alignment horizontal="center"/>
    </xf>
    <xf numFmtId="0" fontId="109" fillId="36" borderId="1" xfId="0" applyFont="1" applyFill="1" applyBorder="1" applyAlignment="1">
      <alignment horizontal="center"/>
    </xf>
    <xf numFmtId="0" fontId="109" fillId="37" borderId="1" xfId="0" applyFont="1" applyFill="1" applyBorder="1" applyAlignment="1">
      <alignment horizontal="center"/>
    </xf>
    <xf numFmtId="0" fontId="109" fillId="34" borderId="1" xfId="0" applyFont="1" applyFill="1" applyBorder="1" applyAlignment="1">
      <alignment horizontal="center"/>
    </xf>
    <xf numFmtId="0" fontId="109" fillId="6" borderId="1" xfId="0" applyFont="1" applyFill="1" applyBorder="1" applyAlignment="1">
      <alignment horizontal="center"/>
    </xf>
    <xf numFmtId="0" fontId="109" fillId="35" borderId="1" xfId="0" applyFont="1" applyFill="1" applyBorder="1" applyAlignment="1">
      <alignment horizontal="center"/>
    </xf>
    <xf numFmtId="0" fontId="109" fillId="0" borderId="1" xfId="0" applyFont="1" applyBorder="1"/>
    <xf numFmtId="0" fontId="109" fillId="36" borderId="1" xfId="0" applyFont="1" applyFill="1" applyBorder="1"/>
    <xf numFmtId="43" fontId="109" fillId="0" borderId="1" xfId="0" applyNumberFormat="1" applyFont="1" applyBorder="1"/>
    <xf numFmtId="0" fontId="109" fillId="35" borderId="1" xfId="0" applyFont="1" applyFill="1" applyBorder="1"/>
    <xf numFmtId="0" fontId="109" fillId="37" borderId="1" xfId="0" applyFont="1" applyFill="1" applyBorder="1"/>
    <xf numFmtId="4" fontId="109" fillId="0" borderId="1" xfId="0" applyNumberFormat="1" applyFont="1" applyBorder="1"/>
    <xf numFmtId="0" fontId="109" fillId="6" borderId="1" xfId="0" applyFont="1" applyFill="1" applyBorder="1"/>
    <xf numFmtId="43" fontId="109" fillId="0" borderId="1" xfId="1" applyFont="1" applyBorder="1"/>
    <xf numFmtId="2" fontId="96" fillId="0" borderId="0" xfId="0" applyNumberFormat="1" applyFont="1"/>
    <xf numFmtId="43" fontId="0" fillId="0" borderId="0" xfId="1" applyFont="1"/>
    <xf numFmtId="43" fontId="96" fillId="0" borderId="0" xfId="1" applyFont="1" applyFill="1"/>
    <xf numFmtId="43" fontId="96" fillId="0" borderId="1" xfId="1" applyFont="1" applyFill="1" applyBorder="1"/>
    <xf numFmtId="43" fontId="109" fillId="0" borderId="0" xfId="1" applyFont="1" applyBorder="1"/>
    <xf numFmtId="0" fontId="110" fillId="0" borderId="1" xfId="0" applyFont="1" applyBorder="1"/>
    <xf numFmtId="2" fontId="112" fillId="0" borderId="1" xfId="58" applyNumberFormat="1" applyFont="1" applyFill="1" applyBorder="1"/>
    <xf numFmtId="43" fontId="110" fillId="0" borderId="1" xfId="1" applyFont="1" applyBorder="1"/>
    <xf numFmtId="0" fontId="111" fillId="0" borderId="8" xfId="0" applyFont="1" applyBorder="1"/>
    <xf numFmtId="0" fontId="96" fillId="0" borderId="12" xfId="0" applyFont="1" applyBorder="1"/>
    <xf numFmtId="43" fontId="96" fillId="0" borderId="12" xfId="1" applyFont="1" applyBorder="1"/>
    <xf numFmtId="0" fontId="111" fillId="0" borderId="6" xfId="0" applyFont="1" applyBorder="1"/>
    <xf numFmtId="0" fontId="96" fillId="0" borderId="0" xfId="0" applyFont="1" applyBorder="1"/>
    <xf numFmtId="43" fontId="96" fillId="0" borderId="0" xfId="1" applyFont="1" applyBorder="1"/>
    <xf numFmtId="0" fontId="111" fillId="0" borderId="2" xfId="0" applyFont="1" applyBorder="1"/>
    <xf numFmtId="0" fontId="96" fillId="0" borderId="4" xfId="0" applyFont="1" applyBorder="1"/>
    <xf numFmtId="43" fontId="96" fillId="0" borderId="4" xfId="1" applyFont="1" applyBorder="1"/>
    <xf numFmtId="0" fontId="0" fillId="34" borderId="8" xfId="0" applyFill="1" applyBorder="1"/>
    <xf numFmtId="0" fontId="0" fillId="34" borderId="6" xfId="0" applyFill="1" applyBorder="1"/>
    <xf numFmtId="43" fontId="110" fillId="0" borderId="0" xfId="1" applyFont="1" applyBorder="1"/>
    <xf numFmtId="43" fontId="111" fillId="0" borderId="0" xfId="1" applyFont="1" applyBorder="1"/>
    <xf numFmtId="43" fontId="0" fillId="0" borderId="0" xfId="1" applyFont="1" applyBorder="1"/>
    <xf numFmtId="0" fontId="0" fillId="34" borderId="15" xfId="0" applyFill="1" applyBorder="1"/>
    <xf numFmtId="0" fontId="0" fillId="35" borderId="15" xfId="0" applyFill="1" applyBorder="1"/>
    <xf numFmtId="0" fontId="0" fillId="34" borderId="2" xfId="0" applyFill="1" applyBorder="1"/>
    <xf numFmtId="0" fontId="0" fillId="0" borderId="8" xfId="0" applyBorder="1"/>
    <xf numFmtId="43" fontId="96" fillId="0" borderId="12" xfId="0" applyNumberFormat="1" applyFont="1" applyBorder="1"/>
    <xf numFmtId="0" fontId="0" fillId="0" borderId="6" xfId="0" applyBorder="1"/>
    <xf numFmtId="43" fontId="96" fillId="0" borderId="0" xfId="0" applyNumberFormat="1" applyFont="1" applyBorder="1"/>
    <xf numFmtId="0" fontId="0" fillId="0" borderId="2" xfId="0" applyBorder="1"/>
    <xf numFmtId="43" fontId="96" fillId="0" borderId="4" xfId="0" applyNumberFormat="1" applyFont="1" applyBorder="1"/>
    <xf numFmtId="43" fontId="0" fillId="0" borderId="4" xfId="1" applyFont="1" applyBorder="1"/>
    <xf numFmtId="43" fontId="0" fillId="0" borderId="12" xfId="1" applyFont="1" applyBorder="1"/>
    <xf numFmtId="0" fontId="0" fillId="0" borderId="12" xfId="0" applyBorder="1"/>
    <xf numFmtId="0" fontId="0" fillId="0" borderId="0" xfId="0" applyBorder="1"/>
    <xf numFmtId="4" fontId="96" fillId="0" borderId="0" xfId="0" applyNumberFormat="1" applyFont="1" applyBorder="1"/>
    <xf numFmtId="0" fontId="0" fillId="0" borderId="4" xfId="0" applyBorder="1"/>
    <xf numFmtId="4" fontId="96" fillId="0" borderId="4" xfId="0" applyNumberFormat="1" applyFont="1" applyBorder="1"/>
    <xf numFmtId="0" fontId="96" fillId="0" borderId="8" xfId="0" applyFont="1" applyFill="1" applyBorder="1"/>
    <xf numFmtId="0" fontId="96" fillId="0" borderId="6" xfId="0" applyFont="1" applyFill="1" applyBorder="1"/>
    <xf numFmtId="0" fontId="96" fillId="0" borderId="2" xfId="0" applyFont="1" applyFill="1" applyBorder="1"/>
    <xf numFmtId="0" fontId="96" fillId="0" borderId="8" xfId="0" applyFont="1" applyBorder="1"/>
    <xf numFmtId="0" fontId="96" fillId="0" borderId="6" xfId="0" applyFont="1" applyBorder="1"/>
    <xf numFmtId="0" fontId="96" fillId="0" borderId="2" xfId="0" applyFont="1" applyBorder="1"/>
    <xf numFmtId="4" fontId="96" fillId="0" borderId="12" xfId="0" applyNumberFormat="1" applyFont="1" applyBorder="1"/>
    <xf numFmtId="4" fontId="48" fillId="6" borderId="11" xfId="1" applyNumberFormat="1" applyFont="1" applyFill="1" applyBorder="1" applyAlignment="1">
      <alignment vertical="center"/>
    </xf>
    <xf numFmtId="4" fontId="48" fillId="6" borderId="3" xfId="1" applyNumberFormat="1" applyFont="1" applyFill="1" applyBorder="1" applyAlignment="1">
      <alignment vertical="center"/>
    </xf>
    <xf numFmtId="4" fontId="48" fillId="0" borderId="11" xfId="0" applyNumberFormat="1" applyFont="1" applyBorder="1" applyAlignment="1">
      <alignment vertical="center"/>
    </xf>
    <xf numFmtId="4" fontId="48" fillId="0" borderId="3" xfId="0" applyNumberFormat="1" applyFont="1" applyBorder="1" applyAlignment="1">
      <alignment vertical="center"/>
    </xf>
    <xf numFmtId="0" fontId="14" fillId="0" borderId="8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4" fontId="48" fillId="34" borderId="11" xfId="1" applyNumberFormat="1" applyFont="1" applyFill="1" applyBorder="1" applyAlignment="1">
      <alignment vertical="center"/>
    </xf>
    <xf numFmtId="4" fontId="48" fillId="34" borderId="3" xfId="1" applyNumberFormat="1" applyFont="1" applyFill="1" applyBorder="1" applyAlignment="1">
      <alignment vertical="center"/>
    </xf>
    <xf numFmtId="0" fontId="10" fillId="4" borderId="5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6" borderId="11" xfId="0" applyFont="1" applyFill="1" applyBorder="1" applyAlignment="1">
      <alignment horizontal="center" vertical="center"/>
    </xf>
    <xf numFmtId="0" fontId="0" fillId="6" borderId="3" xfId="0" applyFill="1" applyBorder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0" fillId="34" borderId="3" xfId="0" applyFill="1" applyBorder="1" applyAlignment="1">
      <alignment vertical="center"/>
    </xf>
    <xf numFmtId="0" fontId="9" fillId="4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4" fillId="0" borderId="12" xfId="4" applyFont="1" applyBorder="1" applyAlignment="1">
      <alignment horizontal="right"/>
    </xf>
    <xf numFmtId="0" fontId="19" fillId="0" borderId="1" xfId="4" applyFont="1" applyBorder="1" applyAlignment="1">
      <alignment horizontal="right"/>
    </xf>
    <xf numFmtId="0" fontId="7" fillId="0" borderId="0" xfId="4" applyFont="1" applyAlignment="1">
      <alignment horizontal="center"/>
    </xf>
    <xf numFmtId="0" fontId="8" fillId="0" borderId="11" xfId="4" applyFont="1" applyBorder="1" applyAlignment="1">
      <alignment horizontal="center" vertical="center"/>
    </xf>
    <xf numFmtId="0" fontId="5" fillId="0" borderId="3" xfId="4" applyBorder="1" applyAlignment="1">
      <alignment vertical="center"/>
    </xf>
    <xf numFmtId="0" fontId="8" fillId="34" borderId="11" xfId="4" applyFont="1" applyFill="1" applyBorder="1" applyAlignment="1">
      <alignment horizontal="center" vertical="center"/>
    </xf>
    <xf numFmtId="0" fontId="5" fillId="34" borderId="3" xfId="4" applyFill="1" applyBorder="1" applyAlignment="1">
      <alignment vertical="center"/>
    </xf>
    <xf numFmtId="0" fontId="9" fillId="4" borderId="11" xfId="4" applyFont="1" applyFill="1" applyBorder="1" applyAlignment="1">
      <alignment horizontal="center" vertical="center"/>
    </xf>
    <xf numFmtId="0" fontId="11" fillId="0" borderId="3" xfId="4" applyFont="1" applyBorder="1" applyAlignment="1">
      <alignment vertical="center"/>
    </xf>
    <xf numFmtId="0" fontId="97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61" fillId="0" borderId="0" xfId="12" applyFont="1" applyAlignment="1">
      <alignment horizontal="center"/>
    </xf>
    <xf numFmtId="0" fontId="31" fillId="0" borderId="11" xfId="12" applyFont="1" applyBorder="1" applyAlignment="1">
      <alignment horizontal="center" vertical="center"/>
    </xf>
    <xf numFmtId="0" fontId="90" fillId="0" borderId="3" xfId="12" applyFont="1" applyBorder="1" applyAlignment="1">
      <alignment vertical="center"/>
    </xf>
    <xf numFmtId="0" fontId="31" fillId="35" borderId="11" xfId="12" applyFont="1" applyFill="1" applyBorder="1" applyAlignment="1">
      <alignment horizontal="center" vertical="center"/>
    </xf>
    <xf numFmtId="0" fontId="90" fillId="35" borderId="3" xfId="12" applyFont="1" applyFill="1" applyBorder="1" applyAlignment="1">
      <alignment vertical="center"/>
    </xf>
    <xf numFmtId="0" fontId="31" fillId="34" borderId="11" xfId="12" applyFont="1" applyFill="1" applyBorder="1" applyAlignment="1">
      <alignment horizontal="center" vertical="center"/>
    </xf>
    <xf numFmtId="0" fontId="90" fillId="34" borderId="3" xfId="12" applyFont="1" applyFill="1" applyBorder="1" applyAlignment="1">
      <alignment vertical="center"/>
    </xf>
    <xf numFmtId="0" fontId="31" fillId="37" borderId="11" xfId="12" applyFont="1" applyFill="1" applyBorder="1" applyAlignment="1">
      <alignment horizontal="center" vertical="center"/>
    </xf>
    <xf numFmtId="0" fontId="90" fillId="37" borderId="3" xfId="12" applyFont="1" applyFill="1" applyBorder="1" applyAlignment="1">
      <alignment vertical="center"/>
    </xf>
    <xf numFmtId="0" fontId="31" fillId="6" borderId="11" xfId="12" applyFont="1" applyFill="1" applyBorder="1" applyAlignment="1">
      <alignment horizontal="center" vertical="center"/>
    </xf>
    <xf numFmtId="0" fontId="90" fillId="6" borderId="3" xfId="12" applyFont="1" applyFill="1" applyBorder="1" applyAlignment="1">
      <alignment vertical="center"/>
    </xf>
    <xf numFmtId="0" fontId="14" fillId="4" borderId="11" xfId="12" applyFont="1" applyFill="1" applyBorder="1" applyAlignment="1">
      <alignment horizontal="center" vertical="center"/>
    </xf>
    <xf numFmtId="0" fontId="91" fillId="0" borderId="3" xfId="12" applyFont="1" applyBorder="1" applyAlignment="1">
      <alignment vertical="center"/>
    </xf>
    <xf numFmtId="0" fontId="14" fillId="0" borderId="12" xfId="12" applyFont="1" applyBorder="1" applyAlignment="1">
      <alignment horizontal="right"/>
    </xf>
    <xf numFmtId="0" fontId="14" fillId="0" borderId="1" xfId="12" applyFont="1" applyBorder="1" applyAlignment="1">
      <alignment horizontal="right"/>
    </xf>
    <xf numFmtId="0" fontId="31" fillId="36" borderId="11" xfId="12" applyFont="1" applyFill="1" applyBorder="1" applyAlignment="1">
      <alignment horizontal="center" vertical="center"/>
    </xf>
    <xf numFmtId="0" fontId="90" fillId="36" borderId="3" xfId="12" applyFont="1" applyFill="1" applyBorder="1" applyAlignment="1">
      <alignment vertical="center"/>
    </xf>
    <xf numFmtId="0" fontId="14" fillId="0" borderId="12" xfId="14" applyFont="1" applyBorder="1" applyAlignment="1">
      <alignment horizontal="right"/>
    </xf>
    <xf numFmtId="0" fontId="15" fillId="0" borderId="1" xfId="14" applyFont="1" applyBorder="1" applyAlignment="1">
      <alignment horizontal="right"/>
    </xf>
    <xf numFmtId="0" fontId="7" fillId="0" borderId="0" xfId="14" applyFont="1" applyAlignment="1">
      <alignment horizontal="center"/>
    </xf>
    <xf numFmtId="0" fontId="8" fillId="0" borderId="11" xfId="14" applyFont="1" applyBorder="1" applyAlignment="1">
      <alignment horizontal="center" vertical="center"/>
    </xf>
    <xf numFmtId="0" fontId="6" fillId="0" borderId="3" xfId="14" applyBorder="1" applyAlignment="1">
      <alignment vertical="center"/>
    </xf>
    <xf numFmtId="192" fontId="8" fillId="35" borderId="11" xfId="15" applyNumberFormat="1" applyFont="1" applyFill="1" applyBorder="1" applyAlignment="1">
      <alignment horizontal="center" vertical="center"/>
    </xf>
    <xf numFmtId="192" fontId="6" fillId="35" borderId="3" xfId="15" applyNumberFormat="1" applyFont="1" applyFill="1" applyBorder="1" applyAlignment="1">
      <alignment vertical="center"/>
    </xf>
    <xf numFmtId="192" fontId="8" fillId="6" borderId="11" xfId="15" applyNumberFormat="1" applyFont="1" applyFill="1" applyBorder="1" applyAlignment="1">
      <alignment horizontal="center" vertical="center"/>
    </xf>
    <xf numFmtId="192" fontId="6" fillId="6" borderId="3" xfId="15" applyNumberFormat="1" applyFont="1" applyFill="1" applyBorder="1" applyAlignment="1">
      <alignment vertical="center"/>
    </xf>
    <xf numFmtId="192" fontId="8" fillId="34" borderId="11" xfId="15" applyNumberFormat="1" applyFont="1" applyFill="1" applyBorder="1" applyAlignment="1">
      <alignment horizontal="center" vertical="center"/>
    </xf>
    <xf numFmtId="192" fontId="6" fillId="34" borderId="3" xfId="15" applyNumberFormat="1" applyFont="1" applyFill="1" applyBorder="1" applyAlignment="1">
      <alignment vertical="center"/>
    </xf>
    <xf numFmtId="192" fontId="8" fillId="37" borderId="11" xfId="15" applyNumberFormat="1" applyFont="1" applyFill="1" applyBorder="1" applyAlignment="1">
      <alignment horizontal="center" vertical="center"/>
    </xf>
    <xf numFmtId="192" fontId="6" fillId="37" borderId="3" xfId="15" applyNumberFormat="1" applyFont="1" applyFill="1" applyBorder="1" applyAlignment="1">
      <alignment vertical="center"/>
    </xf>
    <xf numFmtId="192" fontId="9" fillId="3" borderId="11" xfId="15" applyNumberFormat="1" applyFont="1" applyFill="1" applyBorder="1" applyAlignment="1">
      <alignment horizontal="center" vertical="center"/>
    </xf>
    <xf numFmtId="192" fontId="11" fillId="0" borderId="3" xfId="15" applyNumberFormat="1" applyFont="1" applyBorder="1" applyAlignment="1">
      <alignment vertical="center"/>
    </xf>
    <xf numFmtId="0" fontId="61" fillId="0" borderId="0" xfId="6" applyFont="1" applyAlignment="1">
      <alignment horizontal="center"/>
    </xf>
    <xf numFmtId="0" fontId="92" fillId="0" borderId="11" xfId="6" applyFont="1" applyBorder="1" applyAlignment="1">
      <alignment horizontal="center" vertical="center"/>
    </xf>
    <xf numFmtId="0" fontId="103" fillId="0" borderId="3" xfId="6" applyFont="1" applyBorder="1" applyAlignment="1">
      <alignment vertical="center"/>
    </xf>
    <xf numFmtId="0" fontId="92" fillId="6" borderId="11" xfId="6" applyFont="1" applyFill="1" applyBorder="1" applyAlignment="1">
      <alignment horizontal="center" vertical="center"/>
    </xf>
    <xf numFmtId="0" fontId="92" fillId="6" borderId="3" xfId="6" applyFont="1" applyFill="1" applyBorder="1" applyAlignment="1">
      <alignment vertical="center"/>
    </xf>
    <xf numFmtId="0" fontId="92" fillId="34" borderId="11" xfId="6" applyFont="1" applyFill="1" applyBorder="1" applyAlignment="1">
      <alignment horizontal="center" vertical="center"/>
    </xf>
    <xf numFmtId="0" fontId="92" fillId="34" borderId="3" xfId="6" applyFont="1" applyFill="1" applyBorder="1" applyAlignment="1">
      <alignment vertical="center"/>
    </xf>
    <xf numFmtId="0" fontId="92" fillId="6" borderId="3" xfId="6" applyFont="1" applyFill="1" applyBorder="1" applyAlignment="1">
      <alignment horizontal="center" vertical="center"/>
    </xf>
    <xf numFmtId="0" fontId="92" fillId="34" borderId="3" xfId="6" applyFont="1" applyFill="1" applyBorder="1" applyAlignment="1">
      <alignment horizontal="center" vertical="center"/>
    </xf>
    <xf numFmtId="0" fontId="14" fillId="0" borderId="3" xfId="6" applyFont="1" applyBorder="1" applyAlignment="1">
      <alignment horizontal="right"/>
    </xf>
    <xf numFmtId="0" fontId="102" fillId="3" borderId="11" xfId="6" applyFont="1" applyFill="1" applyBorder="1" applyAlignment="1">
      <alignment horizontal="center" vertical="center"/>
    </xf>
    <xf numFmtId="0" fontId="102" fillId="0" borderId="3" xfId="6" applyFont="1" applyBorder="1" applyAlignment="1">
      <alignment vertical="center"/>
    </xf>
    <xf numFmtId="0" fontId="98" fillId="0" borderId="11" xfId="6" applyFont="1" applyBorder="1" applyAlignment="1">
      <alignment horizontal="center" vertical="center"/>
    </xf>
    <xf numFmtId="0" fontId="99" fillId="0" borderId="3" xfId="6" applyFont="1" applyBorder="1" applyAlignment="1">
      <alignment vertical="center"/>
    </xf>
    <xf numFmtId="4" fontId="14" fillId="6" borderId="11" xfId="6" applyNumberFormat="1" applyFont="1" applyFill="1" applyBorder="1" applyAlignment="1">
      <alignment horizontal="center" vertical="center"/>
    </xf>
    <xf numFmtId="0" fontId="14" fillId="6" borderId="3" xfId="6" applyFont="1" applyFill="1" applyBorder="1" applyAlignment="1">
      <alignment horizontal="center" vertical="center"/>
    </xf>
    <xf numFmtId="4" fontId="102" fillId="34" borderId="11" xfId="6" applyNumberFormat="1" applyFont="1" applyFill="1" applyBorder="1" applyAlignment="1">
      <alignment horizontal="center" vertical="center"/>
    </xf>
    <xf numFmtId="0" fontId="102" fillId="34" borderId="3" xfId="6" applyFont="1" applyFill="1" applyBorder="1" applyAlignment="1">
      <alignment vertical="center"/>
    </xf>
    <xf numFmtId="4" fontId="102" fillId="34" borderId="3" xfId="6" applyNumberFormat="1" applyFont="1" applyFill="1" applyBorder="1" applyAlignment="1">
      <alignment horizontal="center" vertical="center"/>
    </xf>
    <xf numFmtId="4" fontId="102" fillId="6" borderId="11" xfId="6" applyNumberFormat="1" applyFont="1" applyFill="1" applyBorder="1" applyAlignment="1">
      <alignment horizontal="center" vertical="center"/>
    </xf>
    <xf numFmtId="0" fontId="102" fillId="6" borderId="3" xfId="6" applyFont="1" applyFill="1" applyBorder="1" applyAlignment="1">
      <alignment vertical="center"/>
    </xf>
    <xf numFmtId="0" fontId="102" fillId="6" borderId="3" xfId="6" applyFont="1" applyFill="1" applyBorder="1" applyAlignment="1">
      <alignment horizontal="center" vertical="center"/>
    </xf>
    <xf numFmtId="0" fontId="102" fillId="34" borderId="3" xfId="6" applyFont="1" applyFill="1" applyBorder="1" applyAlignment="1">
      <alignment horizontal="center" vertical="center"/>
    </xf>
    <xf numFmtId="4" fontId="102" fillId="6" borderId="3" xfId="6" applyNumberFormat="1" applyFont="1" applyFill="1" applyBorder="1" applyAlignment="1">
      <alignment horizontal="center" vertical="center"/>
    </xf>
    <xf numFmtId="0" fontId="106" fillId="6" borderId="3" xfId="6" applyFont="1" applyFill="1" applyBorder="1" applyAlignment="1">
      <alignment vertical="center"/>
    </xf>
    <xf numFmtId="4" fontId="14" fillId="3" borderId="11" xfId="6" applyNumberFormat="1" applyFont="1" applyFill="1" applyBorder="1" applyAlignment="1">
      <alignment horizontal="center" vertical="center"/>
    </xf>
    <xf numFmtId="0" fontId="91" fillId="0" borderId="3" xfId="6" applyFont="1" applyBorder="1" applyAlignment="1">
      <alignment vertical="center"/>
    </xf>
    <xf numFmtId="0" fontId="14" fillId="0" borderId="1" xfId="6" applyFont="1" applyBorder="1" applyAlignment="1">
      <alignment horizontal="right"/>
    </xf>
    <xf numFmtId="0" fontId="31" fillId="0" borderId="11" xfId="6" applyFont="1" applyBorder="1" applyAlignment="1">
      <alignment horizontal="center" vertical="center"/>
    </xf>
    <xf numFmtId="0" fontId="90" fillId="0" borderId="3" xfId="6" applyFont="1" applyBorder="1" applyAlignment="1">
      <alignment vertical="center"/>
    </xf>
    <xf numFmtId="0" fontId="31" fillId="34" borderId="11" xfId="6" applyFont="1" applyFill="1" applyBorder="1" applyAlignment="1">
      <alignment horizontal="center" vertical="center"/>
    </xf>
    <xf numFmtId="0" fontId="90" fillId="34" borderId="3" xfId="6" applyFont="1" applyFill="1" applyBorder="1" applyAlignment="1">
      <alignment vertical="center"/>
    </xf>
    <xf numFmtId="0" fontId="31" fillId="6" borderId="11" xfId="6" applyFont="1" applyFill="1" applyBorder="1" applyAlignment="1">
      <alignment horizontal="center" vertical="center"/>
    </xf>
    <xf numFmtId="0" fontId="90" fillId="6" borderId="3" xfId="6" applyFont="1" applyFill="1" applyBorder="1" applyAlignment="1">
      <alignment vertical="center"/>
    </xf>
    <xf numFmtId="0" fontId="26" fillId="4" borderId="11" xfId="6" applyFont="1" applyFill="1" applyBorder="1" applyAlignment="1">
      <alignment horizontal="center" vertical="center"/>
    </xf>
    <xf numFmtId="0" fontId="26" fillId="0" borderId="3" xfId="6" applyFont="1" applyBorder="1" applyAlignment="1">
      <alignment vertical="center"/>
    </xf>
    <xf numFmtId="0" fontId="61" fillId="0" borderId="0" xfId="9" applyFont="1" applyAlignment="1">
      <alignment horizontal="center"/>
    </xf>
    <xf numFmtId="0" fontId="60" fillId="4" borderId="5" xfId="9" applyFont="1" applyFill="1" applyBorder="1" applyAlignment="1">
      <alignment horizontal="center"/>
    </xf>
    <xf numFmtId="0" fontId="60" fillId="4" borderId="7" xfId="9" applyFont="1" applyFill="1" applyBorder="1" applyAlignment="1">
      <alignment horizontal="center"/>
    </xf>
    <xf numFmtId="0" fontId="61" fillId="4" borderId="12" xfId="9" applyFont="1" applyFill="1" applyBorder="1" applyAlignment="1">
      <alignment horizontal="right"/>
    </xf>
    <xf numFmtId="0" fontId="61" fillId="0" borderId="1" xfId="9" applyFont="1" applyBorder="1" applyAlignment="1">
      <alignment horizontal="right"/>
    </xf>
    <xf numFmtId="0" fontId="53" fillId="3" borderId="5" xfId="9" applyFont="1" applyFill="1" applyBorder="1" applyAlignment="1">
      <alignment horizontal="right"/>
    </xf>
    <xf numFmtId="0" fontId="53" fillId="3" borderId="7" xfId="9" applyFont="1" applyFill="1" applyBorder="1" applyAlignment="1">
      <alignment horizontal="right"/>
    </xf>
    <xf numFmtId="0" fontId="40" fillId="0" borderId="1" xfId="9" applyFont="1" applyBorder="1" applyAlignment="1">
      <alignment horizontal="right"/>
    </xf>
    <xf numFmtId="0" fontId="36" fillId="34" borderId="11" xfId="9" applyFont="1" applyFill="1" applyBorder="1" applyAlignment="1">
      <alignment horizontal="center" vertical="center"/>
    </xf>
    <xf numFmtId="0" fontId="36" fillId="34" borderId="3" xfId="9" applyFont="1" applyFill="1" applyBorder="1" applyAlignment="1">
      <alignment horizontal="center" vertical="center"/>
    </xf>
    <xf numFmtId="0" fontId="36" fillId="37" borderId="11" xfId="9" applyFont="1" applyFill="1" applyBorder="1" applyAlignment="1">
      <alignment horizontal="center" vertical="center"/>
    </xf>
    <xf numFmtId="0" fontId="36" fillId="37" borderId="3" xfId="9" applyFont="1" applyFill="1" applyBorder="1" applyAlignment="1">
      <alignment horizontal="center" vertical="center"/>
    </xf>
    <xf numFmtId="0" fontId="39" fillId="3" borderId="11" xfId="9" applyFont="1" applyFill="1" applyBorder="1" applyAlignment="1">
      <alignment horizontal="center" vertical="center"/>
    </xf>
    <xf numFmtId="0" fontId="39" fillId="0" borderId="3" xfId="9" applyFont="1" applyBorder="1" applyAlignment="1">
      <alignment vertical="center"/>
    </xf>
    <xf numFmtId="4" fontId="36" fillId="34" borderId="11" xfId="1" applyNumberFormat="1" applyFont="1" applyFill="1" applyBorder="1" applyAlignment="1">
      <alignment horizontal="right" vertical="center"/>
    </xf>
    <xf numFmtId="4" fontId="36" fillId="34" borderId="3" xfId="1" applyNumberFormat="1" applyFont="1" applyFill="1" applyBorder="1" applyAlignment="1">
      <alignment horizontal="right" vertical="center"/>
    </xf>
    <xf numFmtId="0" fontId="49" fillId="0" borderId="0" xfId="9" applyFont="1" applyAlignment="1">
      <alignment horizontal="center"/>
    </xf>
    <xf numFmtId="0" fontId="36" fillId="0" borderId="11" xfId="9" applyFont="1" applyBorder="1" applyAlignment="1">
      <alignment horizontal="center" vertical="center"/>
    </xf>
    <xf numFmtId="0" fontId="43" fillId="0" borderId="3" xfId="9" applyFont="1" applyBorder="1" applyAlignment="1">
      <alignment vertical="center"/>
    </xf>
    <xf numFmtId="0" fontId="36" fillId="34" borderId="11" xfId="9" applyFont="1" applyFill="1" applyBorder="1" applyAlignment="1">
      <alignment horizontal="center" vertical="center" wrapText="1"/>
    </xf>
    <xf numFmtId="0" fontId="25" fillId="34" borderId="3" xfId="9" applyFont="1" applyFill="1" applyBorder="1" applyAlignment="1">
      <alignment vertical="center" wrapText="1"/>
    </xf>
    <xf numFmtId="0" fontId="36" fillId="6" borderId="11" xfId="9" applyFont="1" applyFill="1" applyBorder="1" applyAlignment="1">
      <alignment horizontal="center" vertical="center"/>
    </xf>
    <xf numFmtId="0" fontId="25" fillId="6" borderId="3" xfId="9" applyFont="1" applyFill="1" applyBorder="1" applyAlignment="1">
      <alignment vertical="center"/>
    </xf>
    <xf numFmtId="0" fontId="25" fillId="34" borderId="3" xfId="9" applyFont="1" applyFill="1" applyBorder="1" applyAlignment="1">
      <alignment vertical="center"/>
    </xf>
    <xf numFmtId="0" fontId="14" fillId="0" borderId="1" xfId="9" applyFont="1" applyBorder="1" applyAlignment="1">
      <alignment horizontal="right"/>
    </xf>
    <xf numFmtId="0" fontId="31" fillId="34" borderId="11" xfId="9" applyFont="1" applyFill="1" applyBorder="1" applyAlignment="1">
      <alignment horizontal="center" vertical="center"/>
    </xf>
    <xf numFmtId="0" fontId="90" fillId="34" borderId="3" xfId="9" applyFont="1" applyFill="1" applyBorder="1" applyAlignment="1">
      <alignment vertical="center"/>
    </xf>
    <xf numFmtId="0" fontId="31" fillId="37" borderId="11" xfId="9" applyFont="1" applyFill="1" applyBorder="1" applyAlignment="1">
      <alignment horizontal="center" vertical="center"/>
    </xf>
    <xf numFmtId="0" fontId="90" fillId="37" borderId="3" xfId="9" applyFont="1" applyFill="1" applyBorder="1" applyAlignment="1">
      <alignment vertical="center"/>
    </xf>
    <xf numFmtId="0" fontId="14" fillId="4" borderId="11" xfId="9" applyFont="1" applyFill="1" applyBorder="1" applyAlignment="1">
      <alignment horizontal="center" vertical="center"/>
    </xf>
    <xf numFmtId="0" fontId="91" fillId="0" borderId="3" xfId="9" applyFont="1" applyBorder="1" applyAlignment="1">
      <alignment vertical="center"/>
    </xf>
    <xf numFmtId="0" fontId="31" fillId="4" borderId="5" xfId="9" applyFont="1" applyFill="1" applyBorder="1" applyAlignment="1">
      <alignment horizontal="center"/>
    </xf>
    <xf numFmtId="0" fontId="31" fillId="4" borderId="7" xfId="9" applyFont="1" applyFill="1" applyBorder="1" applyAlignment="1">
      <alignment horizontal="center"/>
    </xf>
    <xf numFmtId="0" fontId="31" fillId="0" borderId="11" xfId="9" applyFont="1" applyBorder="1" applyAlignment="1">
      <alignment horizontal="center" vertical="center"/>
    </xf>
    <xf numFmtId="0" fontId="90" fillId="0" borderId="3" xfId="9" applyFont="1" applyBorder="1" applyAlignment="1">
      <alignment vertical="center"/>
    </xf>
    <xf numFmtId="0" fontId="10" fillId="4" borderId="11" xfId="9" applyFont="1" applyFill="1" applyBorder="1" applyAlignment="1">
      <alignment horizontal="center" vertical="center"/>
    </xf>
    <xf numFmtId="0" fontId="90" fillId="0" borderId="3" xfId="9" applyFont="1" applyBorder="1" applyAlignment="1">
      <alignment horizontal="center" vertical="center"/>
    </xf>
    <xf numFmtId="0" fontId="14" fillId="0" borderId="5" xfId="9" applyFont="1" applyBorder="1" applyAlignment="1">
      <alignment horizontal="right"/>
    </xf>
    <xf numFmtId="0" fontId="14" fillId="0" borderId="7" xfId="9" applyFont="1" applyBorder="1" applyAlignment="1">
      <alignment horizontal="right"/>
    </xf>
    <xf numFmtId="0" fontId="14" fillId="0" borderId="5" xfId="9" applyFont="1" applyBorder="1" applyAlignment="1">
      <alignment horizontal="left"/>
    </xf>
    <xf numFmtId="0" fontId="14" fillId="0" borderId="7" xfId="9" applyFont="1" applyBorder="1" applyAlignment="1">
      <alignment horizontal="left"/>
    </xf>
    <xf numFmtId="0" fontId="14" fillId="0" borderId="12" xfId="9" applyFont="1" applyBorder="1" applyAlignment="1">
      <alignment horizontal="right"/>
    </xf>
    <xf numFmtId="0" fontId="19" fillId="0" borderId="1" xfId="9" applyFont="1" applyBorder="1" applyAlignment="1">
      <alignment horizontal="right"/>
    </xf>
    <xf numFmtId="0" fontId="7" fillId="0" borderId="0" xfId="9" applyFont="1" applyAlignment="1">
      <alignment horizontal="center"/>
    </xf>
    <xf numFmtId="0" fontId="3" fillId="0" borderId="3" xfId="9" applyBorder="1" applyAlignment="1">
      <alignment horizontal="center" vertical="center"/>
    </xf>
    <xf numFmtId="0" fontId="8" fillId="0" borderId="11" xfId="9" applyFont="1" applyBorder="1" applyAlignment="1">
      <alignment horizontal="center" vertical="center"/>
    </xf>
    <xf numFmtId="0" fontId="3" fillId="0" borderId="3" xfId="9" applyBorder="1" applyAlignment="1">
      <alignment vertical="center"/>
    </xf>
    <xf numFmtId="0" fontId="9" fillId="4" borderId="11" xfId="9" applyFont="1" applyFill="1" applyBorder="1" applyAlignment="1">
      <alignment horizontal="center" vertical="center"/>
    </xf>
    <xf numFmtId="0" fontId="11" fillId="0" borderId="3" xfId="9" applyFont="1" applyBorder="1" applyAlignment="1">
      <alignment vertical="center"/>
    </xf>
    <xf numFmtId="0" fontId="61" fillId="0" borderId="0" xfId="57" applyFont="1" applyAlignment="1">
      <alignment horizontal="center"/>
    </xf>
    <xf numFmtId="0" fontId="31" fillId="0" borderId="11" xfId="57" applyFont="1" applyBorder="1" applyAlignment="1">
      <alignment horizontal="center" vertical="center"/>
    </xf>
    <xf numFmtId="0" fontId="90" fillId="0" borderId="3" xfId="57" applyFont="1" applyBorder="1" applyAlignment="1">
      <alignment vertical="center"/>
    </xf>
    <xf numFmtId="0" fontId="31" fillId="34" borderId="11" xfId="57" applyFont="1" applyFill="1" applyBorder="1" applyAlignment="1">
      <alignment horizontal="center" vertical="center"/>
    </xf>
    <xf numFmtId="0" fontId="90" fillId="34" borderId="3" xfId="57" applyFont="1" applyFill="1" applyBorder="1" applyAlignment="1">
      <alignment vertical="center"/>
    </xf>
    <xf numFmtId="0" fontId="31" fillId="6" borderId="11" xfId="57" applyFont="1" applyFill="1" applyBorder="1" applyAlignment="1">
      <alignment horizontal="center" vertical="center"/>
    </xf>
    <xf numFmtId="0" fontId="90" fillId="6" borderId="3" xfId="57" applyFont="1" applyFill="1" applyBorder="1" applyAlignment="1">
      <alignment vertical="center"/>
    </xf>
    <xf numFmtId="0" fontId="14" fillId="4" borderId="11" xfId="57" applyFont="1" applyFill="1" applyBorder="1" applyAlignment="1">
      <alignment horizontal="center" vertical="center"/>
    </xf>
    <xf numFmtId="0" fontId="91" fillId="0" borderId="3" xfId="57" applyFont="1" applyBorder="1" applyAlignment="1">
      <alignment vertical="center"/>
    </xf>
    <xf numFmtId="0" fontId="14" fillId="0" borderId="12" xfId="57" applyFont="1" applyBorder="1" applyAlignment="1">
      <alignment horizontal="right"/>
    </xf>
    <xf numFmtId="0" fontId="14" fillId="0" borderId="1" xfId="57" applyFont="1" applyBorder="1" applyAlignment="1">
      <alignment horizontal="right"/>
    </xf>
    <xf numFmtId="0" fontId="26" fillId="4" borderId="12" xfId="4" applyFont="1" applyFill="1" applyBorder="1" applyAlignment="1">
      <alignment horizontal="right"/>
    </xf>
    <xf numFmtId="0" fontId="38" fillId="4" borderId="1" xfId="4" applyFont="1" applyFill="1" applyBorder="1" applyAlignment="1">
      <alignment horizontal="right"/>
    </xf>
    <xf numFmtId="0" fontId="49" fillId="0" borderId="0" xfId="4" applyFont="1" applyAlignment="1">
      <alignment horizontal="center"/>
    </xf>
    <xf numFmtId="0" fontId="36" fillId="0" borderId="11" xfId="4" applyFont="1" applyBorder="1" applyAlignment="1">
      <alignment horizontal="center" vertical="center"/>
    </xf>
    <xf numFmtId="0" fontId="43" fillId="0" borderId="3" xfId="4" applyFont="1" applyBorder="1" applyAlignment="1">
      <alignment vertical="center"/>
    </xf>
    <xf numFmtId="0" fontId="36" fillId="34" borderId="11" xfId="4" applyFont="1" applyFill="1" applyBorder="1" applyAlignment="1">
      <alignment horizontal="center" vertical="center"/>
    </xf>
    <xf numFmtId="0" fontId="43" fillId="34" borderId="3" xfId="4" applyFont="1" applyFill="1" applyBorder="1" applyAlignment="1">
      <alignment vertical="center"/>
    </xf>
    <xf numFmtId="0" fontId="36" fillId="7" borderId="11" xfId="4" applyFont="1" applyFill="1" applyBorder="1" applyAlignment="1">
      <alignment horizontal="center" vertical="center"/>
    </xf>
    <xf numFmtId="0" fontId="43" fillId="7" borderId="3" xfId="4" applyFont="1" applyFill="1" applyBorder="1" applyAlignment="1">
      <alignment vertical="center"/>
    </xf>
    <xf numFmtId="0" fontId="39" fillId="4" borderId="11" xfId="4" applyFont="1" applyFill="1" applyBorder="1" applyAlignment="1">
      <alignment horizontal="center" vertical="center"/>
    </xf>
    <xf numFmtId="0" fontId="33" fillId="0" borderId="3" xfId="4" applyFont="1" applyBorder="1" applyAlignment="1">
      <alignment vertical="center"/>
    </xf>
    <xf numFmtId="0" fontId="26" fillId="0" borderId="1" xfId="57" applyFont="1" applyBorder="1" applyAlignment="1">
      <alignment horizontal="right"/>
    </xf>
    <xf numFmtId="0" fontId="57" fillId="34" borderId="11" xfId="57" applyFont="1" applyFill="1" applyBorder="1" applyAlignment="1">
      <alignment horizontal="center" vertical="center"/>
    </xf>
    <xf numFmtId="0" fontId="57" fillId="34" borderId="3" xfId="57" applyFont="1" applyFill="1" applyBorder="1" applyAlignment="1">
      <alignment horizontal="center" vertical="center"/>
    </xf>
    <xf numFmtId="0" fontId="57" fillId="37" borderId="11" xfId="57" applyFont="1" applyFill="1" applyBorder="1" applyAlignment="1">
      <alignment horizontal="center" vertical="center"/>
    </xf>
    <xf numFmtId="0" fontId="57" fillId="37" borderId="3" xfId="57" applyFont="1" applyFill="1" applyBorder="1" applyAlignment="1">
      <alignment horizontal="center" vertical="center"/>
    </xf>
    <xf numFmtId="0" fontId="57" fillId="0" borderId="11" xfId="57" applyFont="1" applyBorder="1" applyAlignment="1">
      <alignment horizontal="center" vertical="center"/>
    </xf>
    <xf numFmtId="0" fontId="57" fillId="0" borderId="3" xfId="57" applyFont="1" applyBorder="1" applyAlignment="1">
      <alignment vertical="center"/>
    </xf>
    <xf numFmtId="0" fontId="57" fillId="34" borderId="3" xfId="57" applyFont="1" applyFill="1" applyBorder="1" applyAlignment="1">
      <alignment vertical="center"/>
    </xf>
    <xf numFmtId="0" fontId="57" fillId="0" borderId="3" xfId="57" applyFont="1" applyBorder="1" applyAlignment="1">
      <alignment horizontal="center" vertical="center"/>
    </xf>
    <xf numFmtId="0" fontId="42" fillId="4" borderId="5" xfId="57" applyFont="1" applyFill="1" applyBorder="1" applyAlignment="1">
      <alignment horizontal="center"/>
    </xf>
    <xf numFmtId="0" fontId="42" fillId="4" borderId="7" xfId="57" applyFont="1" applyFill="1" applyBorder="1" applyAlignment="1">
      <alignment horizontal="center"/>
    </xf>
    <xf numFmtId="0" fontId="14" fillId="0" borderId="10" xfId="57" applyFont="1" applyBorder="1" applyAlignment="1">
      <alignment horizontal="left"/>
    </xf>
    <xf numFmtId="0" fontId="14" fillId="0" borderId="7" xfId="57" applyFont="1" applyBorder="1" applyAlignment="1">
      <alignment horizontal="left"/>
    </xf>
    <xf numFmtId="0" fontId="31" fillId="37" borderId="11" xfId="57" applyFont="1" applyFill="1" applyBorder="1" applyAlignment="1">
      <alignment horizontal="center" vertical="center"/>
    </xf>
    <xf numFmtId="0" fontId="90" fillId="37" borderId="3" xfId="57" applyFont="1" applyFill="1" applyBorder="1" applyAlignment="1">
      <alignment vertical="center"/>
    </xf>
    <xf numFmtId="0" fontId="31" fillId="36" borderId="11" xfId="57" applyFont="1" applyFill="1" applyBorder="1" applyAlignment="1">
      <alignment horizontal="center" vertical="center"/>
    </xf>
    <xf numFmtId="0" fontId="90" fillId="36" borderId="3" xfId="57" applyFont="1" applyFill="1" applyBorder="1" applyAlignment="1">
      <alignment vertical="center"/>
    </xf>
    <xf numFmtId="0" fontId="31" fillId="36" borderId="11" xfId="9" applyFont="1" applyFill="1" applyBorder="1" applyAlignment="1">
      <alignment horizontal="center" vertical="center"/>
    </xf>
    <xf numFmtId="0" fontId="90" fillId="36" borderId="3" xfId="9" applyFont="1" applyFill="1" applyBorder="1" applyAlignment="1">
      <alignment vertical="center"/>
    </xf>
    <xf numFmtId="0" fontId="57" fillId="4" borderId="11" xfId="9" applyFont="1" applyFill="1" applyBorder="1" applyAlignment="1">
      <alignment horizontal="center" vertical="center"/>
    </xf>
    <xf numFmtId="0" fontId="93" fillId="0" borderId="3" xfId="9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43" fontId="16" fillId="37" borderId="11" xfId="1" applyFont="1" applyFill="1" applyBorder="1" applyAlignment="1">
      <alignment horizontal="center" vertical="center"/>
    </xf>
    <xf numFmtId="43" fontId="17" fillId="37" borderId="3" xfId="1" applyFont="1" applyFill="1" applyBorder="1" applyAlignment="1">
      <alignment horizontal="center" vertical="center"/>
    </xf>
    <xf numFmtId="43" fontId="16" fillId="34" borderId="11" xfId="1" applyFont="1" applyFill="1" applyBorder="1" applyAlignment="1">
      <alignment horizontal="center" vertical="center"/>
    </xf>
    <xf numFmtId="43" fontId="17" fillId="34" borderId="3" xfId="1" applyFont="1" applyFill="1" applyBorder="1" applyAlignment="1">
      <alignment horizontal="center" vertical="center"/>
    </xf>
    <xf numFmtId="43" fontId="16" fillId="36" borderId="11" xfId="1" applyFont="1" applyFill="1" applyBorder="1" applyAlignment="1">
      <alignment horizontal="center" vertical="center"/>
    </xf>
    <xf numFmtId="43" fontId="17" fillId="36" borderId="3" xfId="1" applyFont="1" applyFill="1" applyBorder="1" applyAlignment="1">
      <alignment horizontal="center" vertical="center"/>
    </xf>
    <xf numFmtId="43" fontId="9" fillId="3" borderId="11" xfId="1" applyFont="1" applyFill="1" applyBorder="1" applyAlignment="1">
      <alignment horizontal="center" vertical="center"/>
    </xf>
    <xf numFmtId="43" fontId="11" fillId="0" borderId="3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43" fontId="16" fillId="6" borderId="11" xfId="1" applyFont="1" applyFill="1" applyBorder="1" applyAlignment="1">
      <alignment horizontal="center" vertical="center"/>
    </xf>
    <xf numFmtId="43" fontId="17" fillId="6" borderId="3" xfId="1" applyFont="1" applyFill="1" applyBorder="1" applyAlignment="1">
      <alignment horizontal="center" vertical="center"/>
    </xf>
    <xf numFmtId="0" fontId="0" fillId="6" borderId="0" xfId="0" applyFill="1" applyBorder="1"/>
    <xf numFmtId="0" fontId="69" fillId="0" borderId="0" xfId="0" pivotButton="1" applyFont="1"/>
    <xf numFmtId="0" fontId="69" fillId="0" borderId="0" xfId="0" applyFont="1"/>
    <xf numFmtId="0" fontId="69" fillId="0" borderId="0" xfId="0" applyFont="1" applyAlignment="1">
      <alignment horizontal="left"/>
    </xf>
    <xf numFmtId="43" fontId="69" fillId="0" borderId="0" xfId="0" applyNumberFormat="1" applyFont="1"/>
    <xf numFmtId="0" fontId="69" fillId="0" borderId="0" xfId="0" applyFont="1" applyFill="1" applyAlignment="1">
      <alignment horizontal="left"/>
    </xf>
    <xf numFmtId="43" fontId="69" fillId="0" borderId="0" xfId="0" applyNumberFormat="1" applyFont="1" applyFill="1"/>
    <xf numFmtId="0" fontId="69" fillId="0" borderId="0" xfId="0" applyFont="1" applyFill="1"/>
    <xf numFmtId="0" fontId="62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 shrinkToFi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113" fillId="0" borderId="0" xfId="0" applyFont="1" applyAlignment="1">
      <alignment horizontal="center" vertical="center"/>
    </xf>
  </cellXfs>
  <cellStyles count="59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1" builtinId="3"/>
    <cellStyle name="Excel Built-in Comma" xfId="2"/>
    <cellStyle name="Excel Built-in Normal" xfId="3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" xfId="0" builtinId="0"/>
    <cellStyle name="Note" xfId="52"/>
    <cellStyle name="Output" xfId="53"/>
    <cellStyle name="Title" xfId="54"/>
    <cellStyle name="Total" xfId="55"/>
    <cellStyle name="Warning Text" xfId="56"/>
    <cellStyle name="เครื่องหมายจุลภาค 2" xfId="5"/>
    <cellStyle name="เครื่องหมายจุลภาค 2 2" xfId="11"/>
    <cellStyle name="เครื่องหมายจุลภาค 3" xfId="7"/>
    <cellStyle name="เครื่องหมายจุลภาค 4" xfId="8"/>
    <cellStyle name="เครื่องหมายจุลภาค 5" xfId="10"/>
    <cellStyle name="เครื่องหมายจุลภาค 6" xfId="13"/>
    <cellStyle name="เครื่องหมายจุลภาค 7" xfId="15"/>
    <cellStyle name="เครื่องหมายจุลภาค 8" xfId="58"/>
    <cellStyle name="ปกติ 2" xfId="4"/>
    <cellStyle name="ปกติ 3" xfId="6"/>
    <cellStyle name="ปกติ 4" xfId="9"/>
    <cellStyle name="ปกติ 5" xfId="12"/>
    <cellStyle name="ปกติ 6" xfId="57"/>
    <cellStyle name="ปกติ_สำเนาของ แบบฟอร์ม ค่าใช้จ่าย7" xfId="14"/>
  </cellStyles>
  <dxfs count="42">
    <dxf>
      <numFmt numFmtId="35" formatCode="_-* #,##0.00_-;\-* #,##0.00_-;_-* &quot;-&quot;??_-;_-@_-"/>
    </dxf>
    <dxf>
      <numFmt numFmtId="35" formatCode="_-* #,##0.00_-;\-* #,##0.00_-;_-* &quot;-&quot;??_-;_-@_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numFmt numFmtId="35" formatCode="_-* #,##0.00_-;\-* #,##0.00_-;_-* &quot;-&quot;??_-;_-@_-"/>
    </dxf>
    <dxf>
      <numFmt numFmtId="35" formatCode="_-* #,##0.00_-;\-* #,##0.00_-;_-* &quot;-&quot;??_-;_-@_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>
          <bgColor rgb="FF66FFFF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9" defaultPivotStyle="PivotStyleLight16"/>
  <colors>
    <mruColors>
      <color rgb="FF66FFFF"/>
      <color rgb="FFFF0000"/>
      <color rgb="FFFF9900"/>
      <color rgb="FFFF9933"/>
      <color rgb="FFFF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am125" refreshedDate="41933.416348263891" createdVersion="3" refreshedVersion="4" minRefreshableVersion="3" recordCount="205">
  <cacheSource type="worksheet">
    <worksheetSource ref="A1:D206" sheet="data"/>
  </cacheSource>
  <cacheFields count="4">
    <cacheField name="อำเภอ" numFmtId="0">
      <sharedItems count="17">
        <s v="บางไทร"/>
        <s v="มหาราช"/>
        <s v="บางปะอิน"/>
        <s v="บางบาล"/>
        <s v="วัดพระญาติ"/>
        <s v="บางปะหัน"/>
        <s v="ผักไห่"/>
        <s v="บ้านแพรก"/>
        <s v="วังน้อย"/>
        <s v="ศูนย์เวช"/>
        <s v="ท่าเรือ"/>
        <s v="เสนา"/>
        <s v="นครหลวง"/>
        <s v="ภาชี"/>
        <s v="ลาดบัวหลวง"/>
        <s v="บางซ้าย"/>
        <s v="อุทัย"/>
      </sharedItems>
    </cacheField>
    <cacheField name="หน่วยงาน" numFmtId="0">
      <sharedItems/>
    </cacheField>
    <cacheField name="ค่าใช้จ่าย" numFmtId="0">
      <sharedItems containsSemiMixedTypes="0" containsString="0" containsNumber="1" minValue="29000" maxValue="3674492.53"/>
    </cacheField>
    <cacheField name="กลุ่ม" numFmtId="0">
      <sharedItems count="7">
        <s v="P2&lt;1000"/>
        <s v="P3 1001-3000"/>
        <s v="P4 3001-8000"/>
        <s v="P5 8001+"/>
        <s v="P2&lt;1001" u="1"/>
        <s v="P1&lt;500" u="1"/>
        <s v="&lt;5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">
  <r>
    <x v="0"/>
    <s v="6.บ้านแป้ง"/>
    <n v="181397"/>
    <x v="0"/>
  </r>
  <r>
    <x v="0"/>
    <s v="2.กระแชง "/>
    <n v="232441"/>
    <x v="0"/>
  </r>
  <r>
    <x v="0"/>
    <s v="4.แคออก"/>
    <n v="277212"/>
    <x v="0"/>
  </r>
  <r>
    <x v="0"/>
    <s v="5.ช้างน้อย"/>
    <n v="339054"/>
    <x v="0"/>
  </r>
  <r>
    <x v="0"/>
    <s v="10.หน้าไม้"/>
    <n v="183737"/>
    <x v="0"/>
  </r>
  <r>
    <x v="0"/>
    <s v="14.บ้านเกาะ"/>
    <n v="203427"/>
    <x v="0"/>
  </r>
  <r>
    <x v="0"/>
    <s v="16.แคตก"/>
    <n v="230517"/>
    <x v="0"/>
  </r>
  <r>
    <x v="0"/>
    <s v="17.ช่างเหล็ก"/>
    <n v="251086"/>
    <x v="0"/>
  </r>
  <r>
    <x v="0"/>
    <s v="18.บางยี่โท"/>
    <n v="216827"/>
    <x v="0"/>
  </r>
  <r>
    <x v="0"/>
    <s v="22.โพแตง"/>
    <n v="362883"/>
    <x v="0"/>
  </r>
  <r>
    <x v="0"/>
    <s v="23.เชียงราก"/>
    <n v="261533"/>
    <x v="0"/>
  </r>
  <r>
    <x v="0"/>
    <s v="3.บ้านกลึง"/>
    <n v="197845"/>
    <x v="1"/>
  </r>
  <r>
    <x v="0"/>
    <s v="7.สนามชัย"/>
    <n v="299125"/>
    <x v="1"/>
  </r>
  <r>
    <x v="0"/>
    <s v="8.โคกช้าง"/>
    <n v="160124"/>
    <x v="1"/>
  </r>
  <r>
    <x v="0"/>
    <s v="9.บ้านม้า"/>
    <n v="212384"/>
    <x v="1"/>
  </r>
  <r>
    <x v="0"/>
    <s v="11.กกแก้วบูรพา"/>
    <n v="115542"/>
    <x v="1"/>
  </r>
  <r>
    <x v="0"/>
    <s v="12.บางพลี"/>
    <n v="251322"/>
    <x v="1"/>
  </r>
  <r>
    <x v="0"/>
    <s v="13.ไผ่พระ"/>
    <n v="227320"/>
    <x v="1"/>
  </r>
  <r>
    <x v="0"/>
    <s v="15.ห่อหมก"/>
    <n v="186490"/>
    <x v="1"/>
  </r>
  <r>
    <x v="0"/>
    <s v="19.ราชคราม"/>
    <n v="257729"/>
    <x v="1"/>
  </r>
  <r>
    <x v="0"/>
    <s v="20.ช้างใหญ่"/>
    <n v="242466"/>
    <x v="1"/>
  </r>
  <r>
    <x v="0"/>
    <s v="21.คัคณางค์"/>
    <n v="241463"/>
    <x v="1"/>
  </r>
  <r>
    <x v="0"/>
    <s v="1.ไม้ตรา"/>
    <n v="193820"/>
    <x v="1"/>
  </r>
  <r>
    <x v="1"/>
    <s v="บ้านหนองจิก"/>
    <n v="160250"/>
    <x v="0"/>
  </r>
  <r>
    <x v="1"/>
    <s v="น้ำเต้า"/>
    <n v="128032"/>
    <x v="0"/>
  </r>
  <r>
    <x v="1"/>
    <s v="กะทุ่ม"/>
    <n v="360008.22"/>
    <x v="0"/>
  </r>
  <r>
    <x v="1"/>
    <s v="มหาราช"/>
    <n v="144458.85"/>
    <x v="0"/>
  </r>
  <r>
    <x v="1"/>
    <s v="ท่าตอ"/>
    <n v="428755.78"/>
    <x v="1"/>
  </r>
  <r>
    <x v="1"/>
    <s v="บางนา"/>
    <n v="546639.05000000005"/>
    <x v="1"/>
  </r>
  <r>
    <x v="1"/>
    <s v="โรงช้าง"/>
    <n v="170078.89"/>
    <x v="1"/>
  </r>
  <r>
    <x v="1"/>
    <s v="เจ้าปลุก"/>
    <n v="249475.02000000002"/>
    <x v="1"/>
  </r>
  <r>
    <x v="1"/>
    <s v="พิตเพียน"/>
    <n v="181609.52000000002"/>
    <x v="1"/>
  </r>
  <r>
    <x v="1"/>
    <s v="บ้านขวาง"/>
    <n v="394854.77"/>
    <x v="1"/>
  </r>
  <r>
    <x v="1"/>
    <s v="บ้านนา"/>
    <n v="474147.85"/>
    <x v="1"/>
  </r>
  <r>
    <x v="1"/>
    <s v="บ้านใหม่"/>
    <n v="714540.62"/>
    <x v="1"/>
  </r>
  <r>
    <x v="2"/>
    <s v="บ้านแป้ง1"/>
    <n v="29000"/>
    <x v="0"/>
  </r>
  <r>
    <x v="2"/>
    <s v="4วัดขนอนเหนือ"/>
    <n v="963864.78"/>
    <x v="0"/>
  </r>
  <r>
    <x v="2"/>
    <s v="บ้านแป้ง2"/>
    <n v="178609.71"/>
    <x v="0"/>
  </r>
  <r>
    <x v="2"/>
    <s v="ตลิ่งชัน"/>
    <n v="66859.600000000006"/>
    <x v="0"/>
  </r>
  <r>
    <x v="2"/>
    <s v="ขนอนหลวง"/>
    <n v="332264.53999999998"/>
    <x v="0"/>
  </r>
  <r>
    <x v="2"/>
    <s v="2บ้านโพ"/>
    <n v="339669.77"/>
    <x v="1"/>
  </r>
  <r>
    <x v="2"/>
    <s v="บ้านหว้า"/>
    <n v="446428.6"/>
    <x v="1"/>
  </r>
  <r>
    <x v="2"/>
    <s v="วัดยม"/>
    <n v="152797.64000000001"/>
    <x v="1"/>
  </r>
  <r>
    <x v="2"/>
    <s v="บางประแดง"/>
    <n v="234140.88"/>
    <x v="1"/>
  </r>
  <r>
    <x v="2"/>
    <s v="เกาะเกิด"/>
    <n v="157158.85"/>
    <x v="1"/>
  </r>
  <r>
    <x v="2"/>
    <s v="บ้านพลับ"/>
    <n v="328547.90000000002"/>
    <x v="1"/>
  </r>
  <r>
    <x v="2"/>
    <s v="คุ้งลาน"/>
    <n v="286690.12"/>
    <x v="1"/>
  </r>
  <r>
    <x v="2"/>
    <s v="ตลาดเกรียบ"/>
    <n v="451115.6"/>
    <x v="1"/>
  </r>
  <r>
    <x v="2"/>
    <s v="บ้านคลองเปรม"/>
    <n v="685887.6"/>
    <x v="1"/>
  </r>
  <r>
    <x v="2"/>
    <s v="3บ้านกรด"/>
    <n v="353705.23"/>
    <x v="1"/>
  </r>
  <r>
    <x v="2"/>
    <s v="สามเรือน"/>
    <n v="293724.14"/>
    <x v="1"/>
  </r>
  <r>
    <x v="2"/>
    <s v="คลองจิก"/>
    <n v="249297.47"/>
    <x v="2"/>
  </r>
  <r>
    <x v="2"/>
    <s v="บ้านลานเท"/>
    <n v="842138.17999999993"/>
    <x v="2"/>
  </r>
  <r>
    <x v="2"/>
    <s v="1เชียงรากน้อย"/>
    <n v="1073118.17"/>
    <x v="3"/>
  </r>
  <r>
    <x v="2"/>
    <s v="บางกระสั้น"/>
    <n v="1069319.27"/>
    <x v="2"/>
  </r>
  <r>
    <x v="3"/>
    <s v=" รพสต.บางบาล"/>
    <n v="193034"/>
    <x v="0"/>
  </r>
  <r>
    <x v="3"/>
    <s v=" รพสต.วัดตะกู"/>
    <n v="248267.28"/>
    <x v="0"/>
  </r>
  <r>
    <x v="3"/>
    <s v=" รพสต.พระขาว"/>
    <n v="174173.28"/>
    <x v="1"/>
  </r>
  <r>
    <x v="3"/>
    <s v=" รพสต.ทางช้าง"/>
    <n v="229375.28"/>
    <x v="0"/>
  </r>
  <r>
    <x v="3"/>
    <s v=" รพสต.ไทรน้อย"/>
    <n v="130790"/>
    <x v="1"/>
  </r>
  <r>
    <x v="3"/>
    <s v=" รพสต.บ้านคลัง"/>
    <n v="144661"/>
    <x v="1"/>
  </r>
  <r>
    <x v="3"/>
    <s v=" รพสต.มหาพราหมณ์"/>
    <n v="182154.28"/>
    <x v="2"/>
  </r>
  <r>
    <x v="3"/>
    <s v=" รพสต.บ้านกุ่ม"/>
    <n v="195129"/>
    <x v="1"/>
  </r>
  <r>
    <x v="3"/>
    <s v=" รพสต.บางหัก"/>
    <n v="179185.28"/>
    <x v="0"/>
  </r>
  <r>
    <x v="3"/>
    <s v=" รพสต.วัดยม"/>
    <n v="139339.28"/>
    <x v="1"/>
  </r>
  <r>
    <x v="3"/>
    <s v=" รพสต.บางชะนี"/>
    <n v="160207.78"/>
    <x v="1"/>
  </r>
  <r>
    <x v="3"/>
    <s v=" รพสต.น้ำเต้า"/>
    <n v="134828.28"/>
    <x v="1"/>
  </r>
  <r>
    <x v="3"/>
    <s v=" รพสต.บางหลวงโดด"/>
    <n v="79539.28"/>
    <x v="0"/>
  </r>
  <r>
    <x v="3"/>
    <s v=" รพสต.บางหลวง"/>
    <n v="86739"/>
    <x v="0"/>
  </r>
  <r>
    <x v="3"/>
    <s v=" รพสต.กบเจา"/>
    <n v="138809"/>
    <x v="1"/>
  </r>
  <r>
    <x v="4"/>
    <s v="1.วัดพระญาติ"/>
    <n v="3674492.53"/>
    <x v="2"/>
  </r>
  <r>
    <x v="4"/>
    <s v="2.เกาะเรียน"/>
    <n v="373748"/>
    <x v="1"/>
  </r>
  <r>
    <x v="4"/>
    <s v="3.คลองสวนพลู"/>
    <n v="490933.4"/>
    <x v="1"/>
  </r>
  <r>
    <x v="4"/>
    <s v="4.ไผ่ลิง"/>
    <n v="654231.54"/>
    <x v="2"/>
  </r>
  <r>
    <x v="4"/>
    <s v="5.บ้านเกาะ"/>
    <n v="144288.46"/>
    <x v="1"/>
  </r>
  <r>
    <x v="4"/>
    <s v="6.หันตรา"/>
    <n v="285073.59999999998"/>
    <x v="2"/>
  </r>
  <r>
    <x v="5"/>
    <s v="บางปะหัน"/>
    <n v="1153539"/>
    <x v="1"/>
  </r>
  <r>
    <x v="5"/>
    <s v="ขยาย"/>
    <n v="639372"/>
    <x v="1"/>
  </r>
  <r>
    <x v="5"/>
    <s v="บางเดื่อ"/>
    <n v="240814"/>
    <x v="1"/>
  </r>
  <r>
    <x v="5"/>
    <s v="เสาธง"/>
    <n v="248637.12"/>
    <x v="1"/>
  </r>
  <r>
    <x v="5"/>
    <s v="ทางกลาง"/>
    <n v="364710.33999999997"/>
    <x v="1"/>
  </r>
  <r>
    <x v="5"/>
    <s v="บางเพลิง"/>
    <n v="135916"/>
    <x v="0"/>
  </r>
  <r>
    <x v="5"/>
    <s v="หันสัง"/>
    <n v="748807"/>
    <x v="1"/>
  </r>
  <r>
    <x v="5"/>
    <s v="ตานิม"/>
    <n v="292580"/>
    <x v="1"/>
  </r>
  <r>
    <x v="5"/>
    <s v="ทับน้ำ"/>
    <n v="296526.98"/>
    <x v="1"/>
  </r>
  <r>
    <x v="5"/>
    <s v="บ้านม้า"/>
    <n v="274966.5"/>
    <x v="1"/>
  </r>
  <r>
    <x v="5"/>
    <s v="ขวัญเมือง"/>
    <n v="308687.88"/>
    <x v="1"/>
  </r>
  <r>
    <x v="5"/>
    <s v="บ้านลี่"/>
    <n v="215441"/>
    <x v="1"/>
  </r>
  <r>
    <x v="5"/>
    <s v="โพธิ์สามต้น"/>
    <n v="967400"/>
    <x v="1"/>
  </r>
  <r>
    <x v="5"/>
    <s v="พุทเลา"/>
    <n v="382058.51"/>
    <x v="1"/>
  </r>
  <r>
    <x v="5"/>
    <s v="ตาลเอน"/>
    <n v="145979.53"/>
    <x v="0"/>
  </r>
  <r>
    <x v="5"/>
    <s v="บ้านขล้อ"/>
    <n v="381345.21"/>
    <x v="1"/>
  </r>
  <r>
    <x v="6"/>
    <s v="รพสต.นาคู"/>
    <n v="273932"/>
    <x v="1"/>
  </r>
  <r>
    <x v="6"/>
    <s v="รพสต.หนองน้ำใหญ่"/>
    <n v="433196.88"/>
    <x v="2"/>
  </r>
  <r>
    <x v="6"/>
    <s v="รพสต.บ้านแค"/>
    <n v="323446.52"/>
    <x v="1"/>
  </r>
  <r>
    <x v="6"/>
    <s v="รพสต.ลาดน้ำเค็ม"/>
    <n v="200670.41999999998"/>
    <x v="1"/>
  </r>
  <r>
    <x v="6"/>
    <s v="รพสต.ท่าดินแดง"/>
    <n v="287952"/>
    <x v="1"/>
  </r>
  <r>
    <x v="6"/>
    <s v="รพสต.ดอนลาน"/>
    <n v="354438"/>
    <x v="1"/>
  </r>
  <r>
    <x v="6"/>
    <s v="รพสต.กุฎี"/>
    <n v="148358.34"/>
    <x v="1"/>
  </r>
  <r>
    <x v="6"/>
    <s v="รพสต.ลำตะเคียน"/>
    <n v="230126.29"/>
    <x v="1"/>
  </r>
  <r>
    <x v="6"/>
    <s v="รพสต.โคกช้าง"/>
    <n v="184061.29"/>
    <x v="1"/>
  </r>
  <r>
    <x v="6"/>
    <s v="รพสต.จักราช"/>
    <n v="307909.34999999998"/>
    <x v="1"/>
  </r>
  <r>
    <x v="6"/>
    <s v="รพสต.ผักไห่"/>
    <n v="156553.72999999998"/>
    <x v="1"/>
  </r>
  <r>
    <x v="6"/>
    <s v="รพสต.ลาดชิด"/>
    <n v="491536.9"/>
    <x v="1"/>
  </r>
  <r>
    <x v="6"/>
    <s v="รพสต.หน้าโคก"/>
    <n v="435989.99"/>
    <x v="1"/>
  </r>
  <r>
    <x v="6"/>
    <s v="รพสต.อมฤต"/>
    <n v="190385.34"/>
    <x v="1"/>
  </r>
  <r>
    <x v="6"/>
    <s v="รพสต.บ้านใหญ่"/>
    <n v="228638.25"/>
    <x v="1"/>
  </r>
  <r>
    <x v="7"/>
    <s v="ชื่อ รพสต.บ้านแพรก"/>
    <n v="191854.76"/>
    <x v="1"/>
  </r>
  <r>
    <x v="7"/>
    <s v="ชื่อ รพสต.สำพะเนียง"/>
    <n v="508027.69"/>
    <x v="1"/>
  </r>
  <r>
    <x v="7"/>
    <s v="ชื่อ รพสต.คลองน้อย"/>
    <n v="158437.16"/>
    <x v="0"/>
  </r>
  <r>
    <x v="7"/>
    <s v="ชื่อ รพสต.สองห้อง"/>
    <n v="177949.47"/>
    <x v="0"/>
  </r>
  <r>
    <x v="8"/>
    <s v="ลำตาเสา"/>
    <n v="831232"/>
    <x v="3"/>
  </r>
  <r>
    <x v="8"/>
    <s v="บ่อตาโล่"/>
    <n v="759529"/>
    <x v="2"/>
  </r>
  <r>
    <x v="8"/>
    <s v="วังน้อย"/>
    <n v="534855.64"/>
    <x v="2"/>
  </r>
  <r>
    <x v="8"/>
    <s v="สนับทึบ"/>
    <n v="686540"/>
    <x v="1"/>
  </r>
  <r>
    <x v="8"/>
    <s v="บ้านหนองโสน"/>
    <n v="413632"/>
    <x v="0"/>
  </r>
  <r>
    <x v="8"/>
    <s v="พะยอม"/>
    <n v="802976"/>
    <x v="2"/>
  </r>
  <r>
    <x v="8"/>
    <s v="หันตะเภา"/>
    <n v="321479.83999999997"/>
    <x v="1"/>
  </r>
  <r>
    <x v="8"/>
    <s v="วังจุฬา"/>
    <n v="291434.23"/>
    <x v="1"/>
  </r>
  <r>
    <x v="8"/>
    <s v="ข้าวงาม"/>
    <n v="418784"/>
    <x v="1"/>
  </r>
  <r>
    <x v="8"/>
    <s v="ชะแมบ"/>
    <n v="617570.68999999994"/>
    <x v="2"/>
  </r>
  <r>
    <x v="9"/>
    <s v="1.บ้านใหม่"/>
    <n v="1059742"/>
    <x v="2"/>
  </r>
  <r>
    <x v="9"/>
    <s v="2.วัดตูม"/>
    <n v="495743.87"/>
    <x v="1"/>
  </r>
  <r>
    <x v="9"/>
    <s v="3.ภูเขาทอง"/>
    <n v="565494.1"/>
    <x v="1"/>
  </r>
  <r>
    <x v="9"/>
    <s v="4.บ้านป้อม"/>
    <n v="145845.37"/>
    <x v="2"/>
  </r>
  <r>
    <x v="9"/>
    <s v="5.ลุมพลี"/>
    <n v="376460"/>
    <x v="2"/>
  </r>
  <r>
    <x v="9"/>
    <s v="6.คลองสระบัว"/>
    <n v="261908.11"/>
    <x v="1"/>
  </r>
  <r>
    <x v="9"/>
    <s v="7.สวนพริก"/>
    <n v="699485.74"/>
    <x v="0"/>
  </r>
  <r>
    <x v="9"/>
    <s v="8.บ้านเพนียด"/>
    <n v="271181.37"/>
    <x v="1"/>
  </r>
  <r>
    <x v="9"/>
    <s v="9.ปากกราน"/>
    <n v="306083.19"/>
    <x v="2"/>
  </r>
  <r>
    <x v="9"/>
    <s v="10.คลองตะเคียน"/>
    <n v="327212.56"/>
    <x v="2"/>
  </r>
  <r>
    <x v="9"/>
    <s v="11.บ้านรุน"/>
    <n v="145329.63"/>
    <x v="1"/>
  </r>
  <r>
    <x v="9"/>
    <s v="12.สำเภาล่ม"/>
    <n v="1491154"/>
    <x v="2"/>
  </r>
  <r>
    <x v="10"/>
    <s v="ท่าหลวง"/>
    <n v="384236"/>
    <x v="1"/>
  </r>
  <r>
    <x v="10"/>
    <s v="จำปา"/>
    <n v="366885"/>
    <x v="1"/>
  </r>
  <r>
    <x v="10"/>
    <s v="หนองขนาก"/>
    <n v="248649"/>
    <x v="1"/>
  </r>
  <r>
    <x v="10"/>
    <s v="บ้านศาลาลอย"/>
    <n v="266406"/>
    <x v="1"/>
  </r>
  <r>
    <x v="10"/>
    <s v="ปากท่า"/>
    <n v="466521"/>
    <x v="1"/>
  </r>
  <r>
    <x v="10"/>
    <s v="ท่าเจ้าสนุก"/>
    <n v="381749"/>
    <x v="1"/>
  </r>
  <r>
    <x v="10"/>
    <s v="โพธิ์เอน"/>
    <n v="185778"/>
    <x v="0"/>
  </r>
  <r>
    <x v="10"/>
    <s v="วังแดง"/>
    <n v="319620"/>
    <x v="1"/>
  </r>
  <r>
    <x v="10"/>
    <s v="ศาลาลอย"/>
    <n v="384717"/>
    <x v="1"/>
  </r>
  <r>
    <x v="10"/>
    <s v="โพธิ์เอน ม.4"/>
    <n v="304803"/>
    <x v="0"/>
  </r>
  <r>
    <x v="10"/>
    <s v="บ้านร่อม"/>
    <n v="221234"/>
    <x v="0"/>
  </r>
  <r>
    <x v="10"/>
    <s v="ดอนประดู่"/>
    <n v="212781"/>
    <x v="0"/>
  </r>
  <r>
    <x v="11"/>
    <s v="      1. มารวิชัย"/>
    <n v="376476.5"/>
    <x v="1"/>
  </r>
  <r>
    <x v="11"/>
    <s v="2.เจ้าเจ็ด"/>
    <n v="242554"/>
    <x v="1"/>
  </r>
  <r>
    <x v="11"/>
    <s v="3.สามกอ"/>
    <n v="457404.56"/>
    <x v="2"/>
  </r>
  <r>
    <x v="11"/>
    <s v="4.บ้านแพน"/>
    <n v="166555.66"/>
    <x v="1"/>
  </r>
  <r>
    <x v="11"/>
    <s v="5.หัวเวียง"/>
    <n v="393020"/>
    <x v="2"/>
  </r>
  <r>
    <x v="11"/>
    <s v="6.บ้านโพธิ์"/>
    <n v="271177.88"/>
    <x v="1"/>
  </r>
  <r>
    <x v="11"/>
    <s v="7.รางจรเข้"/>
    <n v="357351"/>
    <x v="1"/>
  </r>
  <r>
    <x v="11"/>
    <s v="8.บ้านกระทุ่ม"/>
    <n v="185384"/>
    <x v="1"/>
  </r>
  <r>
    <x v="11"/>
    <s v="9.บ้านแถว"/>
    <n v="199935.84999999998"/>
    <x v="2"/>
  </r>
  <r>
    <x v="11"/>
    <s v="10.ชายนา"/>
    <n v="479907"/>
    <x v="2"/>
  </r>
  <r>
    <x v="11"/>
    <s v="11.สามตุ่ม"/>
    <n v="269562"/>
    <x v="2"/>
  </r>
  <r>
    <x v="11"/>
    <s v="12.ลาดงา"/>
    <n v="239810"/>
    <x v="2"/>
  </r>
  <r>
    <x v="11"/>
    <s v="13.ดอนทอง"/>
    <n v="299396.83999999997"/>
    <x v="1"/>
  </r>
  <r>
    <x v="11"/>
    <s v="14.บ้านหลวง"/>
    <n v="199318"/>
    <x v="2"/>
  </r>
  <r>
    <x v="11"/>
    <s v="15.เจ้าเสด็จ"/>
    <n v="279136.78000000003"/>
    <x v="2"/>
  </r>
  <r>
    <x v="12"/>
    <s v="สอน.เฉลิมพระเกียรติฯ"/>
    <n v="516783"/>
    <x v="1"/>
  </r>
  <r>
    <x v="12"/>
    <s v="ท่าช้าง"/>
    <n v="796610"/>
    <x v="2"/>
  </r>
  <r>
    <x v="12"/>
    <s v="บ่อโพง"/>
    <n v="131501"/>
    <x v="2"/>
  </r>
  <r>
    <x v="12"/>
    <s v="บ้านชุ้ง"/>
    <n v="460404"/>
    <x v="1"/>
  </r>
  <r>
    <x v="12"/>
    <s v="ปากจั่น"/>
    <n v="306842"/>
    <x v="1"/>
  </r>
  <r>
    <x v="12"/>
    <s v="บางระกำ"/>
    <n v="352699"/>
    <x v="1"/>
  </r>
  <r>
    <x v="12"/>
    <s v="บางพระครู"/>
    <n v="351163"/>
    <x v="1"/>
  </r>
  <r>
    <x v="12"/>
    <s v="แม่ลา"/>
    <n v="185773"/>
    <x v="1"/>
  </r>
  <r>
    <x v="12"/>
    <s v="หนองปลิง"/>
    <n v="339451"/>
    <x v="1"/>
  </r>
  <r>
    <x v="12"/>
    <s v="คลองสะแก"/>
    <n v="310602"/>
    <x v="1"/>
  </r>
  <r>
    <x v="12"/>
    <s v="สามไถ"/>
    <n v="197271"/>
    <x v="0"/>
  </r>
  <r>
    <x v="12"/>
    <s v="พระนอน"/>
    <n v="344621"/>
    <x v="1"/>
  </r>
  <r>
    <x v="13"/>
    <s v="ดอนหญ้านาง"/>
    <n v="228578.22"/>
    <x v="1"/>
  </r>
  <r>
    <x v="13"/>
    <s v="หนองน้ำใส"/>
    <n v="270228.13"/>
    <x v="1"/>
  </r>
  <r>
    <x v="13"/>
    <s v="ระโสม"/>
    <n v="527624"/>
    <x v="2"/>
  </r>
  <r>
    <x v="13"/>
    <s v="ไผ่ล้อม"/>
    <n v="564839.39"/>
    <x v="1"/>
  </r>
  <r>
    <x v="13"/>
    <s v="โคกม่วง"/>
    <n v="391694.88"/>
    <x v="1"/>
  </r>
  <r>
    <x v="13"/>
    <s v="กระจิว"/>
    <n v="365865.43"/>
    <x v="1"/>
  </r>
  <r>
    <x v="13"/>
    <s v="พระแก้ว"/>
    <n v="383935"/>
    <x v="1"/>
  </r>
  <r>
    <x v="14"/>
    <s v="หลักชัย"/>
    <n v="465668"/>
    <x v="2"/>
  </r>
  <r>
    <x v="14"/>
    <s v="สามเมือง"/>
    <n v="345623"/>
    <x v="1"/>
  </r>
  <r>
    <x v="14"/>
    <s v="พระยาบันลือ หมู่ 2"/>
    <n v="418456.3"/>
    <x v="1"/>
  </r>
  <r>
    <x v="14"/>
    <s v="สิงหนาท"/>
    <n v="539573.32000000007"/>
    <x v="1"/>
  </r>
  <r>
    <x v="14"/>
    <s v="สิงหนาท2"/>
    <n v="536008"/>
    <x v="1"/>
  </r>
  <r>
    <x v="14"/>
    <s v="คู้สลอด"/>
    <n v="503849"/>
    <x v="2"/>
  </r>
  <r>
    <x v="14"/>
    <s v="พระยาบันลือ"/>
    <n v="380512"/>
    <x v="1"/>
  </r>
  <r>
    <x v="14"/>
    <s v="ลาดบัวหลวง"/>
    <n v="432411"/>
    <x v="2"/>
  </r>
  <r>
    <x v="15"/>
    <s v="แก้วฟ้า"/>
    <n v="365880.13"/>
    <x v="1"/>
  </r>
  <r>
    <x v="15"/>
    <s v="เต่าเล่า"/>
    <n v="294834.95"/>
    <x v="1"/>
  </r>
  <r>
    <x v="15"/>
    <s v="ทางหลวง"/>
    <n v="206829.28"/>
    <x v="1"/>
  </r>
  <r>
    <x v="15"/>
    <s v="ปลายกลัด"/>
    <n v="237292.45"/>
    <x v="1"/>
  </r>
  <r>
    <x v="15"/>
    <s v="เทพมงคล"/>
    <n v="557297"/>
    <x v="1"/>
  </r>
  <r>
    <x v="15"/>
    <s v="วังพัฒนา"/>
    <n v="335426.21000000002"/>
    <x v="1"/>
  </r>
  <r>
    <x v="16"/>
    <s v="อุทัย"/>
    <n v="426217.87"/>
    <x v="2"/>
  </r>
  <r>
    <x v="16"/>
    <s v="ข้าวเม่า"/>
    <n v="296252"/>
    <x v="1"/>
  </r>
  <r>
    <x v="16"/>
    <s v="คัดค้าว"/>
    <n v="195484.3"/>
    <x v="1"/>
  </r>
  <r>
    <x v="16"/>
    <s v="คานหาม"/>
    <n v="484273.08999999997"/>
    <x v="2"/>
  </r>
  <r>
    <x v="16"/>
    <s v="ไม้ซุง"/>
    <n v="282696.23"/>
    <x v="1"/>
  </r>
  <r>
    <x v="16"/>
    <s v="สามบัณฑิต"/>
    <n v="277540"/>
    <x v="2"/>
  </r>
  <r>
    <x v="16"/>
    <s v="บ้านหีบ"/>
    <n v="1185536.8500000001"/>
    <x v="1"/>
  </r>
  <r>
    <x v="16"/>
    <s v="น้ำส้ม"/>
    <n v="390997"/>
    <x v="1"/>
  </r>
  <r>
    <x v="16"/>
    <s v="เสนา"/>
    <n v="580376.01"/>
    <x v="2"/>
  </r>
  <r>
    <x v="16"/>
    <s v="บ้านช้าง"/>
    <n v="395072"/>
    <x v="1"/>
  </r>
  <r>
    <x v="16"/>
    <s v="สาวหาญ"/>
    <n v="229654.49"/>
    <x v="2"/>
  </r>
  <r>
    <x v="16"/>
    <s v="ธนู"/>
    <n v="371369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ค่า" updatedVersion="4" minRefreshableVersion="3" showCalcMbrs="0" useAutoFormatting="1" itemPrintTitles="1" createdVersion="3" indent="0" outline="1" outlineData="1" multipleFieldFilters="0">
  <location ref="A3:F22" firstHeaderRow="1" firstDataRow="2" firstDataCol="1"/>
  <pivotFields count="4">
    <pivotField axis="axisRow" showAll="0">
      <items count="18">
        <item x="9"/>
        <item x="4"/>
        <item x="11"/>
        <item x="10"/>
        <item x="12"/>
        <item x="0"/>
        <item x="3"/>
        <item x="2"/>
        <item x="5"/>
        <item x="6"/>
        <item x="13"/>
        <item x="14"/>
        <item x="8"/>
        <item x="15"/>
        <item x="16"/>
        <item x="1"/>
        <item x="7"/>
        <item t="default"/>
      </items>
    </pivotField>
    <pivotField showAll="0"/>
    <pivotField dataField="1" showAll="0"/>
    <pivotField axis="axisCol" showAll="0">
      <items count="8">
        <item m="1" x="5"/>
        <item x="0"/>
        <item x="1"/>
        <item x="2"/>
        <item x="3"/>
        <item m="1" x="6"/>
        <item m="1" x="4"/>
        <item t="default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dataFields count="1">
    <dataField name="นับจำนวน ของ ค่าใช้จ่าย" fld="2" subtotal="count" baseField="0" baseItem="0" numFmtId="43"/>
  </dataFields>
  <formats count="13">
    <format dxfId="41">
      <pivotArea collapsedLevelsAreSubtotals="1" fieldPosition="0">
        <references count="1">
          <reference field="0" count="0"/>
        </references>
      </pivotArea>
    </format>
    <format dxfId="40">
      <pivotArea outline="0" collapsedLevelsAreSubtotals="1" fieldPosition="0"/>
    </format>
    <format dxfId="39">
      <pivotArea dataOnly="0" labelOnly="1" fieldPosition="0">
        <references count="1">
          <reference field="0" count="1">
            <x v="1"/>
          </reference>
        </references>
      </pivotArea>
    </format>
    <format dxfId="38">
      <pivotArea dataOnly="0" labelOnly="1" fieldPosition="0">
        <references count="1">
          <reference field="0" count="1">
            <x v="0"/>
          </reference>
        </references>
      </pivotArea>
    </format>
    <format dxfId="37">
      <pivotArea dataOnly="0" labelOnly="1" fieldPosition="0">
        <references count="1">
          <reference field="0" count="1">
            <x v="2"/>
          </reference>
        </references>
      </pivotArea>
    </format>
    <format dxfId="36">
      <pivotArea dataOnly="0" labelOnly="1" fieldPosition="0">
        <references count="1">
          <reference field="0" count="1">
            <x v="3"/>
          </reference>
        </references>
      </pivotArea>
    </format>
    <format dxfId="35">
      <pivotArea dataOnly="0" labelOnly="1" fieldPosition="0">
        <references count="1">
          <reference field="0" count="1">
            <x v="10"/>
          </reference>
        </references>
      </pivotArea>
    </format>
    <format dxfId="34">
      <pivotArea dataOnly="0" labelOnly="1" fieldPosition="0">
        <references count="1">
          <reference field="0" count="1">
            <x v="15"/>
          </reference>
        </references>
      </pivotArea>
    </format>
    <format dxfId="33">
      <pivotArea dataOnly="0" labelOnly="1" fieldPosition="0">
        <references count="1">
          <reference field="0" count="1">
            <x v="16"/>
          </reference>
        </references>
      </pivotArea>
    </format>
    <format dxfId="32">
      <pivotArea dataOnly="0" labelOnly="1" fieldPosition="0">
        <references count="1">
          <reference field="0" count="1">
            <x v="5"/>
          </reference>
        </references>
      </pivotArea>
    </format>
    <format dxfId="31">
      <pivotArea collapsedLevelsAreSubtotals="1" fieldPosition="0">
        <references count="1">
          <reference field="0" count="1">
            <x v="4"/>
          </reference>
        </references>
      </pivotArea>
    </format>
    <format dxfId="27">
      <pivotArea dataOnly="0" labelOnly="1" fieldPosition="0">
        <references count="1">
          <reference field="0" count="1">
            <x v="4"/>
          </reference>
        </references>
      </pivotArea>
    </format>
    <format dxfId="26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1"/>
  <sheetViews>
    <sheetView zoomScale="85" zoomScaleNormal="85" workbookViewId="0">
      <pane xSplit="2" ySplit="6" topLeftCell="C23" activePane="bottomRight" state="frozen"/>
      <selection pane="topRight" activeCell="C1" sqref="C1"/>
      <selection pane="bottomLeft" activeCell="A7" sqref="A7"/>
      <selection pane="bottomRight" activeCell="D34" sqref="D34"/>
    </sheetView>
  </sheetViews>
  <sheetFormatPr defaultColWidth="14.375" defaultRowHeight="23.25"/>
  <cols>
    <col min="1" max="1" width="17.875" style="1" customWidth="1"/>
    <col min="2" max="2" width="15.625" style="1" customWidth="1"/>
    <col min="3" max="4" width="12.5" style="1" customWidth="1"/>
    <col min="5" max="5" width="14.25" style="1" customWidth="1"/>
    <col min="6" max="11" width="12.5" style="1" customWidth="1"/>
    <col min="12" max="16384" width="14.375" style="1"/>
  </cols>
  <sheetData>
    <row r="1" spans="1:13" ht="29.25">
      <c r="A1" s="1069" t="s">
        <v>55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</row>
    <row r="2" spans="1:13">
      <c r="B2" s="1070" t="s">
        <v>0</v>
      </c>
      <c r="C2" s="1072" t="s">
        <v>56</v>
      </c>
      <c r="D2" s="1074" t="s">
        <v>57</v>
      </c>
      <c r="E2" s="1074" t="s">
        <v>58</v>
      </c>
      <c r="F2" s="1074" t="s">
        <v>59</v>
      </c>
      <c r="G2" s="1074" t="s">
        <v>60</v>
      </c>
      <c r="H2" s="1072" t="s">
        <v>61</v>
      </c>
      <c r="I2" s="1074" t="s">
        <v>62</v>
      </c>
      <c r="J2" s="1072" t="s">
        <v>63</v>
      </c>
      <c r="K2" s="1076" t="s">
        <v>1</v>
      </c>
    </row>
    <row r="3" spans="1:13">
      <c r="A3" s="38" t="s">
        <v>2</v>
      </c>
      <c r="B3" s="1071"/>
      <c r="C3" s="1073"/>
      <c r="D3" s="1075"/>
      <c r="E3" s="1075"/>
      <c r="F3" s="1075"/>
      <c r="G3" s="1075"/>
      <c r="H3" s="1073"/>
      <c r="I3" s="1075"/>
      <c r="J3" s="1073"/>
      <c r="K3" s="1077"/>
    </row>
    <row r="4" spans="1:13">
      <c r="A4" s="1067" t="s">
        <v>64</v>
      </c>
      <c r="B4" s="1068"/>
      <c r="C4" s="904">
        <v>8264</v>
      </c>
      <c r="D4" s="890">
        <v>5201</v>
      </c>
      <c r="E4" s="890">
        <v>8608</v>
      </c>
      <c r="F4" s="890">
        <v>6827</v>
      </c>
      <c r="G4" s="890">
        <v>5021</v>
      </c>
      <c r="H4" s="904">
        <v>6676</v>
      </c>
      <c r="I4" s="890">
        <v>8135</v>
      </c>
      <c r="J4" s="904">
        <v>9079</v>
      </c>
      <c r="K4" s="39">
        <f>SUM(C4:J4)</f>
        <v>57811</v>
      </c>
    </row>
    <row r="5" spans="1:13" ht="26.25">
      <c r="A5" s="1067" t="s">
        <v>65</v>
      </c>
      <c r="B5" s="1068"/>
      <c r="C5" s="905">
        <v>5215</v>
      </c>
      <c r="D5" s="891">
        <v>3197</v>
      </c>
      <c r="E5" s="891">
        <v>4976</v>
      </c>
      <c r="F5" s="891">
        <v>3089</v>
      </c>
      <c r="G5" s="891">
        <v>3243</v>
      </c>
      <c r="H5" s="905">
        <v>4008</v>
      </c>
      <c r="I5" s="891">
        <v>3739</v>
      </c>
      <c r="J5" s="905">
        <v>7272</v>
      </c>
      <c r="K5" s="40">
        <f>SUM(C5:J5)</f>
        <v>34739</v>
      </c>
    </row>
    <row r="6" spans="1:13" ht="26.25">
      <c r="A6" s="1067" t="s">
        <v>4</v>
      </c>
      <c r="B6" s="1068"/>
      <c r="C6" s="905">
        <v>3882</v>
      </c>
      <c r="D6" s="891">
        <v>2296</v>
      </c>
      <c r="E6" s="891">
        <v>2997</v>
      </c>
      <c r="F6" s="891">
        <v>2326</v>
      </c>
      <c r="G6" s="891">
        <v>1900</v>
      </c>
      <c r="H6" s="905">
        <v>3298</v>
      </c>
      <c r="I6" s="891">
        <v>2311</v>
      </c>
      <c r="J6" s="905">
        <v>4801</v>
      </c>
      <c r="K6" s="40">
        <f>SUM(C6:J6)</f>
        <v>23811</v>
      </c>
    </row>
    <row r="7" spans="1:13">
      <c r="A7" s="41" t="s">
        <v>5</v>
      </c>
      <c r="B7" s="42" t="s">
        <v>1</v>
      </c>
      <c r="C7" s="906">
        <f t="shared" ref="C7:K7" si="0">SUM(C8:C12)</f>
        <v>61820</v>
      </c>
      <c r="D7" s="892">
        <f t="shared" si="0"/>
        <v>43631</v>
      </c>
      <c r="E7" s="892">
        <f t="shared" si="0"/>
        <v>42543.3</v>
      </c>
      <c r="F7" s="892">
        <f t="shared" si="0"/>
        <v>59291.32</v>
      </c>
      <c r="G7" s="892">
        <f t="shared" si="0"/>
        <v>51538</v>
      </c>
      <c r="H7" s="906">
        <f t="shared" si="0"/>
        <v>42445</v>
      </c>
      <c r="I7" s="892">
        <f t="shared" si="0"/>
        <v>33832</v>
      </c>
      <c r="J7" s="906">
        <f t="shared" si="0"/>
        <v>51972</v>
      </c>
      <c r="K7" s="43">
        <f t="shared" si="0"/>
        <v>387072.62</v>
      </c>
    </row>
    <row r="8" spans="1:13">
      <c r="A8" s="44"/>
      <c r="B8" s="45" t="s">
        <v>6</v>
      </c>
      <c r="C8" s="907">
        <v>8605</v>
      </c>
      <c r="D8" s="893">
        <v>0</v>
      </c>
      <c r="E8" s="893">
        <v>0</v>
      </c>
      <c r="F8" s="894">
        <v>3240</v>
      </c>
      <c r="G8" s="895">
        <v>0</v>
      </c>
      <c r="H8" s="907">
        <v>2400</v>
      </c>
      <c r="I8" s="901">
        <v>960</v>
      </c>
      <c r="J8" s="914">
        <v>4368</v>
      </c>
      <c r="K8" s="46">
        <f>SUM(C8:J8)</f>
        <v>19573</v>
      </c>
    </row>
    <row r="9" spans="1:13">
      <c r="A9" s="44"/>
      <c r="B9" s="2" t="s">
        <v>7</v>
      </c>
      <c r="C9" s="907">
        <v>41363</v>
      </c>
      <c r="D9" s="893">
        <v>25919</v>
      </c>
      <c r="E9" s="893">
        <v>30000</v>
      </c>
      <c r="F9" s="894">
        <v>45908.32</v>
      </c>
      <c r="G9" s="894">
        <v>36186</v>
      </c>
      <c r="H9" s="907">
        <v>30217</v>
      </c>
      <c r="I9" s="901">
        <v>17708</v>
      </c>
      <c r="J9" s="914">
        <v>32168</v>
      </c>
      <c r="K9" s="46">
        <f t="shared" ref="K9:K25" si="1">SUM(C9:J9)</f>
        <v>259469.32</v>
      </c>
      <c r="M9" s="1" t="s">
        <v>29</v>
      </c>
    </row>
    <row r="10" spans="1:13">
      <c r="A10" s="44"/>
      <c r="B10" s="2" t="s">
        <v>8</v>
      </c>
      <c r="C10" s="907">
        <v>800</v>
      </c>
      <c r="D10" s="893">
        <v>5004</v>
      </c>
      <c r="E10" s="893">
        <v>2400</v>
      </c>
      <c r="F10" s="894">
        <v>0</v>
      </c>
      <c r="G10" s="894">
        <v>5212</v>
      </c>
      <c r="H10" s="907">
        <v>0</v>
      </c>
      <c r="I10" s="901">
        <v>2852</v>
      </c>
      <c r="J10" s="914">
        <v>4009</v>
      </c>
      <c r="K10" s="46">
        <f t="shared" si="1"/>
        <v>20277</v>
      </c>
    </row>
    <row r="11" spans="1:13">
      <c r="A11" s="44"/>
      <c r="B11" s="2" t="s">
        <v>9</v>
      </c>
      <c r="C11" s="907">
        <v>7200</v>
      </c>
      <c r="D11" s="893">
        <v>8856</v>
      </c>
      <c r="E11" s="893">
        <v>6291.3000000000011</v>
      </c>
      <c r="F11" s="894">
        <v>6291</v>
      </c>
      <c r="G11" s="894">
        <v>6288</v>
      </c>
      <c r="H11" s="907">
        <v>5976</v>
      </c>
      <c r="I11" s="901">
        <v>8460</v>
      </c>
      <c r="J11" s="914">
        <v>7575</v>
      </c>
      <c r="K11" s="46">
        <f t="shared" si="1"/>
        <v>56937.3</v>
      </c>
    </row>
    <row r="12" spans="1:13">
      <c r="A12" s="3"/>
      <c r="B12" s="2" t="s">
        <v>10</v>
      </c>
      <c r="C12" s="907">
        <v>3852</v>
      </c>
      <c r="D12" s="893">
        <v>3852</v>
      </c>
      <c r="E12" s="893">
        <v>3852</v>
      </c>
      <c r="F12" s="893">
        <v>3852</v>
      </c>
      <c r="G12" s="893">
        <v>3852</v>
      </c>
      <c r="H12" s="907">
        <v>3852</v>
      </c>
      <c r="I12" s="893">
        <v>3852</v>
      </c>
      <c r="J12" s="907">
        <v>3852</v>
      </c>
      <c r="K12" s="46">
        <f t="shared" si="1"/>
        <v>30816</v>
      </c>
    </row>
    <row r="13" spans="1:13">
      <c r="A13" s="47" t="s">
        <v>11</v>
      </c>
      <c r="B13" s="48" t="s">
        <v>1</v>
      </c>
      <c r="C13" s="908">
        <f>SUM(C14:C18)</f>
        <v>50000</v>
      </c>
      <c r="D13" s="896">
        <f t="shared" ref="D13:J13" si="2">SUM(D14:D18)</f>
        <v>19587</v>
      </c>
      <c r="E13" s="896">
        <f t="shared" si="2"/>
        <v>14844</v>
      </c>
      <c r="F13" s="896">
        <f t="shared" si="2"/>
        <v>34000</v>
      </c>
      <c r="G13" s="896">
        <f t="shared" si="2"/>
        <v>11223</v>
      </c>
      <c r="H13" s="908">
        <f t="shared" si="2"/>
        <v>31000</v>
      </c>
      <c r="I13" s="896">
        <f>SUM(I14:I17)</f>
        <v>10000</v>
      </c>
      <c r="J13" s="908">
        <f t="shared" si="2"/>
        <v>15922</v>
      </c>
      <c r="K13" s="49">
        <f>SUM(C13:J13)</f>
        <v>186576</v>
      </c>
    </row>
    <row r="14" spans="1:13">
      <c r="A14" s="44"/>
      <c r="B14" s="2" t="s">
        <v>12</v>
      </c>
      <c r="C14" s="907">
        <v>12000</v>
      </c>
      <c r="D14" s="893">
        <v>3825</v>
      </c>
      <c r="E14" s="893">
        <v>4799</v>
      </c>
      <c r="F14" s="894">
        <v>7500</v>
      </c>
      <c r="G14" s="894">
        <v>6488</v>
      </c>
      <c r="H14" s="907">
        <v>15000</v>
      </c>
      <c r="I14" s="901">
        <v>5000</v>
      </c>
      <c r="J14" s="914">
        <v>5422</v>
      </c>
      <c r="K14" s="46">
        <f t="shared" si="1"/>
        <v>60034</v>
      </c>
    </row>
    <row r="15" spans="1:13">
      <c r="A15" s="44"/>
      <c r="B15" s="2" t="s">
        <v>13</v>
      </c>
      <c r="C15" s="907">
        <v>10000</v>
      </c>
      <c r="D15" s="893">
        <v>4972</v>
      </c>
      <c r="E15" s="893">
        <v>4675</v>
      </c>
      <c r="F15" s="894">
        <v>7000</v>
      </c>
      <c r="G15" s="894">
        <v>4735</v>
      </c>
      <c r="H15" s="907">
        <v>6000</v>
      </c>
      <c r="I15" s="901">
        <v>0</v>
      </c>
      <c r="J15" s="915">
        <v>4000</v>
      </c>
      <c r="K15" s="46">
        <f t="shared" si="1"/>
        <v>41382</v>
      </c>
    </row>
    <row r="16" spans="1:13">
      <c r="A16" s="44"/>
      <c r="B16" s="2" t="s">
        <v>14</v>
      </c>
      <c r="C16" s="907">
        <v>18000</v>
      </c>
      <c r="D16" s="893">
        <v>9800</v>
      </c>
      <c r="E16" s="893">
        <v>3690</v>
      </c>
      <c r="F16" s="894">
        <v>15000</v>
      </c>
      <c r="G16" s="894">
        <v>0</v>
      </c>
      <c r="H16" s="907">
        <v>8000</v>
      </c>
      <c r="I16" s="901">
        <v>3000</v>
      </c>
      <c r="J16" s="915">
        <v>6500</v>
      </c>
      <c r="K16" s="46">
        <f t="shared" si="1"/>
        <v>63990</v>
      </c>
    </row>
    <row r="17" spans="1:12">
      <c r="A17" s="44"/>
      <c r="B17" s="2" t="s">
        <v>15</v>
      </c>
      <c r="C17" s="907">
        <v>5000</v>
      </c>
      <c r="D17" s="893">
        <v>990</v>
      </c>
      <c r="E17" s="893">
        <v>1680</v>
      </c>
      <c r="F17" s="894">
        <v>4500</v>
      </c>
      <c r="G17" s="894">
        <v>0</v>
      </c>
      <c r="H17" s="907">
        <v>2000</v>
      </c>
      <c r="I17" s="901">
        <v>2000</v>
      </c>
      <c r="J17" s="915">
        <v>0</v>
      </c>
      <c r="K17" s="46">
        <f t="shared" si="1"/>
        <v>16170</v>
      </c>
    </row>
    <row r="18" spans="1:12">
      <c r="A18" s="3"/>
      <c r="B18" s="2" t="s">
        <v>16</v>
      </c>
      <c r="C18" s="907">
        <v>5000</v>
      </c>
      <c r="D18" s="893"/>
      <c r="E18" s="893">
        <v>0</v>
      </c>
      <c r="F18" s="894">
        <v>0</v>
      </c>
      <c r="G18" s="894"/>
      <c r="H18" s="907"/>
      <c r="I18" s="893"/>
      <c r="J18" s="914"/>
      <c r="K18" s="46">
        <f t="shared" si="1"/>
        <v>5000</v>
      </c>
    </row>
    <row r="19" spans="1:12">
      <c r="A19" s="47" t="s">
        <v>17</v>
      </c>
      <c r="B19" s="48" t="s">
        <v>1</v>
      </c>
      <c r="C19" s="908">
        <f>SUM(C20:C25)</f>
        <v>144048</v>
      </c>
      <c r="D19" s="896">
        <f t="shared" ref="D19:J19" si="3">SUM(D20:D25)</f>
        <v>133365</v>
      </c>
      <c r="E19" s="896">
        <f t="shared" si="3"/>
        <v>159948</v>
      </c>
      <c r="F19" s="896">
        <f t="shared" si="3"/>
        <v>228600</v>
      </c>
      <c r="G19" s="896">
        <f t="shared" si="3"/>
        <v>276444</v>
      </c>
      <c r="H19" s="908">
        <f t="shared" si="3"/>
        <v>216000</v>
      </c>
      <c r="I19" s="896">
        <f t="shared" si="3"/>
        <v>82560</v>
      </c>
      <c r="J19" s="908">
        <f t="shared" si="3"/>
        <v>145116</v>
      </c>
      <c r="K19" s="43">
        <f>SUM(C19:J19)</f>
        <v>1386081</v>
      </c>
    </row>
    <row r="20" spans="1:12">
      <c r="A20" s="44"/>
      <c r="B20" s="50" t="s">
        <v>18</v>
      </c>
      <c r="C20" s="907"/>
      <c r="D20" s="893">
        <v>133365</v>
      </c>
      <c r="E20" s="893">
        <v>159948</v>
      </c>
      <c r="F20" s="894">
        <v>0</v>
      </c>
      <c r="G20" s="894">
        <v>0</v>
      </c>
      <c r="H20" s="907">
        <v>0</v>
      </c>
      <c r="I20" s="893"/>
      <c r="J20" s="915">
        <v>0</v>
      </c>
      <c r="K20" s="46">
        <f t="shared" si="1"/>
        <v>293313</v>
      </c>
    </row>
    <row r="21" spans="1:12">
      <c r="A21" s="44"/>
      <c r="B21" s="51" t="s">
        <v>19</v>
      </c>
      <c r="C21" s="907">
        <v>0</v>
      </c>
      <c r="D21" s="893">
        <v>0</v>
      </c>
      <c r="E21" s="893">
        <v>0</v>
      </c>
      <c r="F21" s="894">
        <v>138984</v>
      </c>
      <c r="G21" s="894">
        <v>164556</v>
      </c>
      <c r="H21" s="907">
        <v>0</v>
      </c>
      <c r="I21" s="893"/>
      <c r="J21" s="915">
        <v>145116</v>
      </c>
      <c r="K21" s="46">
        <f t="shared" si="1"/>
        <v>448656</v>
      </c>
    </row>
    <row r="22" spans="1:12">
      <c r="A22" s="44"/>
      <c r="B22" s="51" t="s">
        <v>20</v>
      </c>
      <c r="C22" s="907">
        <v>87444</v>
      </c>
      <c r="D22" s="893">
        <v>0</v>
      </c>
      <c r="E22" s="893">
        <v>0</v>
      </c>
      <c r="F22" s="894">
        <v>0</v>
      </c>
      <c r="G22" s="894">
        <v>111888</v>
      </c>
      <c r="H22" s="907">
        <v>0</v>
      </c>
      <c r="I22" s="901">
        <v>82560</v>
      </c>
      <c r="J22" s="915">
        <v>0</v>
      </c>
      <c r="K22" s="46">
        <f t="shared" si="1"/>
        <v>281892</v>
      </c>
    </row>
    <row r="23" spans="1:12">
      <c r="A23" s="44"/>
      <c r="B23" s="2" t="s">
        <v>21</v>
      </c>
      <c r="C23" s="907">
        <v>56604</v>
      </c>
      <c r="D23" s="893"/>
      <c r="E23" s="893"/>
      <c r="F23" s="894"/>
      <c r="G23" s="894"/>
      <c r="H23" s="912"/>
      <c r="I23" s="893"/>
      <c r="J23" s="914"/>
      <c r="K23" s="46">
        <f t="shared" si="1"/>
        <v>56604</v>
      </c>
    </row>
    <row r="24" spans="1:12">
      <c r="A24" s="44"/>
      <c r="B24" s="2" t="s">
        <v>22</v>
      </c>
      <c r="C24" s="907"/>
      <c r="D24" s="893"/>
      <c r="E24" s="893"/>
      <c r="F24" s="897"/>
      <c r="G24" s="894"/>
      <c r="H24" s="907">
        <v>216000</v>
      </c>
      <c r="I24" s="893"/>
      <c r="J24" s="914"/>
      <c r="K24" s="46">
        <f t="shared" si="1"/>
        <v>216000</v>
      </c>
    </row>
    <row r="25" spans="1:12">
      <c r="A25" s="3"/>
      <c r="B25" s="2" t="s">
        <v>23</v>
      </c>
      <c r="C25" s="907"/>
      <c r="D25" s="893"/>
      <c r="E25" s="893"/>
      <c r="F25" s="894">
        <v>89616</v>
      </c>
      <c r="G25" s="894"/>
      <c r="H25" s="913"/>
      <c r="I25" s="893"/>
      <c r="J25" s="916"/>
      <c r="K25" s="46">
        <f t="shared" si="1"/>
        <v>89616</v>
      </c>
    </row>
    <row r="26" spans="1:12" s="54" customFormat="1">
      <c r="A26" s="52" t="s">
        <v>24</v>
      </c>
      <c r="B26" s="53"/>
      <c r="C26" s="908">
        <v>107200</v>
      </c>
      <c r="D26" s="896">
        <v>71840</v>
      </c>
      <c r="E26" s="896">
        <v>117920</v>
      </c>
      <c r="F26" s="892">
        <v>116480</v>
      </c>
      <c r="G26" s="892">
        <v>106400</v>
      </c>
      <c r="H26" s="908">
        <v>116800</v>
      </c>
      <c r="I26" s="902">
        <v>153320</v>
      </c>
      <c r="J26" s="906">
        <v>116800</v>
      </c>
      <c r="K26" s="43">
        <f>SUM(C26:J26)</f>
        <v>906760</v>
      </c>
      <c r="L26" s="1"/>
    </row>
    <row r="27" spans="1:12" s="54" customFormat="1">
      <c r="A27" s="52" t="s">
        <v>25</v>
      </c>
      <c r="B27" s="53"/>
      <c r="C27" s="908">
        <v>36000</v>
      </c>
      <c r="D27" s="896">
        <v>30000</v>
      </c>
      <c r="E27" s="896">
        <v>36000</v>
      </c>
      <c r="F27" s="892">
        <v>42000</v>
      </c>
      <c r="G27" s="892">
        <v>36000</v>
      </c>
      <c r="H27" s="908">
        <v>36000</v>
      </c>
      <c r="I27" s="902">
        <v>36000</v>
      </c>
      <c r="J27" s="906">
        <v>33000</v>
      </c>
      <c r="K27" s="43">
        <f>SUM(C27:J27)</f>
        <v>285000</v>
      </c>
      <c r="L27" s="1"/>
    </row>
    <row r="28" spans="1:12" s="54" customFormat="1">
      <c r="A28" s="52" t="s">
        <v>26</v>
      </c>
      <c r="B28" s="53"/>
      <c r="C28" s="908">
        <v>7200</v>
      </c>
      <c r="D28" s="896">
        <v>0</v>
      </c>
      <c r="E28" s="896">
        <v>0</v>
      </c>
      <c r="F28" s="892">
        <v>12000</v>
      </c>
      <c r="G28" s="892">
        <v>7200</v>
      </c>
      <c r="H28" s="908">
        <v>14400</v>
      </c>
      <c r="I28" s="902">
        <v>0</v>
      </c>
      <c r="J28" s="906">
        <v>4800</v>
      </c>
      <c r="K28" s="43">
        <f>SUM(C28:J28)</f>
        <v>45600</v>
      </c>
      <c r="L28" s="1"/>
    </row>
    <row r="29" spans="1:12" s="54" customFormat="1">
      <c r="A29" s="55"/>
      <c r="B29" s="56"/>
      <c r="C29" s="909"/>
      <c r="D29" s="898"/>
      <c r="E29" s="898"/>
      <c r="F29" s="898"/>
      <c r="G29" s="898"/>
      <c r="H29" s="909"/>
      <c r="I29" s="898"/>
      <c r="J29" s="909"/>
      <c r="K29" s="57"/>
      <c r="L29" s="1"/>
    </row>
    <row r="30" spans="1:12" s="54" customFormat="1">
      <c r="A30" s="55"/>
      <c r="B30" s="56"/>
      <c r="C30" s="909"/>
      <c r="D30" s="898"/>
      <c r="E30" s="898"/>
      <c r="F30" s="898"/>
      <c r="G30" s="898"/>
      <c r="H30" s="909"/>
      <c r="I30" s="898"/>
      <c r="J30" s="909"/>
      <c r="K30" s="57"/>
      <c r="L30" s="1"/>
    </row>
    <row r="31" spans="1:12" s="54" customFormat="1">
      <c r="A31" s="58" t="s">
        <v>66</v>
      </c>
      <c r="B31" s="59"/>
      <c r="C31" s="1058">
        <v>59400</v>
      </c>
      <c r="D31" s="1065">
        <v>47200</v>
      </c>
      <c r="E31" s="1065">
        <v>47201</v>
      </c>
      <c r="F31" s="1065">
        <v>47202</v>
      </c>
      <c r="G31" s="1065">
        <v>47203</v>
      </c>
      <c r="H31" s="1058">
        <v>47204</v>
      </c>
      <c r="I31" s="1065">
        <v>64800</v>
      </c>
      <c r="J31" s="1058">
        <v>64801</v>
      </c>
      <c r="K31" s="1060">
        <f>SUM(C31:J31)</f>
        <v>425011</v>
      </c>
      <c r="L31" s="1"/>
    </row>
    <row r="32" spans="1:12" s="54" customFormat="1">
      <c r="A32" s="60" t="s">
        <v>67</v>
      </c>
      <c r="B32" s="61"/>
      <c r="C32" s="1059"/>
      <c r="D32" s="1066"/>
      <c r="E32" s="1066"/>
      <c r="F32" s="1066"/>
      <c r="G32" s="1066"/>
      <c r="H32" s="1059"/>
      <c r="I32" s="1066"/>
      <c r="J32" s="1059"/>
      <c r="K32" s="1061"/>
      <c r="L32" s="1"/>
    </row>
    <row r="33" spans="1:11" ht="22.15" customHeight="1">
      <c r="A33" s="1062"/>
      <c r="B33" s="1063"/>
      <c r="C33" s="910"/>
      <c r="D33" s="899"/>
      <c r="E33" s="899"/>
      <c r="F33" s="899"/>
      <c r="G33" s="899"/>
      <c r="H33" s="910"/>
      <c r="I33" s="903"/>
      <c r="J33" s="910"/>
      <c r="K33" s="62"/>
    </row>
    <row r="34" spans="1:11" ht="36" customHeight="1">
      <c r="A34" s="1064" t="s">
        <v>28</v>
      </c>
      <c r="B34" s="1064"/>
      <c r="C34" s="911">
        <f>SUM(C7+C13+C19+C26+C27+C28+C31)</f>
        <v>465668</v>
      </c>
      <c r="D34" s="900">
        <f t="shared" ref="D34:K34" si="4">SUM(D7+D13+D19+D26+D27+D28+D31)</f>
        <v>345623</v>
      </c>
      <c r="E34" s="900">
        <f t="shared" si="4"/>
        <v>418456.3</v>
      </c>
      <c r="F34" s="900">
        <f t="shared" si="4"/>
        <v>539573.32000000007</v>
      </c>
      <c r="G34" s="900">
        <f t="shared" si="4"/>
        <v>536008</v>
      </c>
      <c r="H34" s="911">
        <f t="shared" si="4"/>
        <v>503849</v>
      </c>
      <c r="I34" s="900">
        <f t="shared" si="4"/>
        <v>380512</v>
      </c>
      <c r="J34" s="911">
        <f t="shared" si="4"/>
        <v>432411</v>
      </c>
      <c r="K34" s="63">
        <f t="shared" si="4"/>
        <v>3622100.62</v>
      </c>
    </row>
    <row r="35" spans="1:11">
      <c r="C35" s="64"/>
      <c r="D35" s="64"/>
      <c r="E35" s="64"/>
      <c r="F35" s="64"/>
      <c r="G35" s="64"/>
      <c r="H35" s="64"/>
      <c r="I35" s="4"/>
      <c r="J35" s="64"/>
      <c r="K35" s="64"/>
    </row>
    <row r="36" spans="1:11">
      <c r="C36" s="64"/>
      <c r="D36" s="64"/>
      <c r="E36" s="64"/>
      <c r="F36" s="64"/>
      <c r="G36" s="64"/>
      <c r="H36" s="64"/>
      <c r="I36" s="64"/>
      <c r="J36" s="64"/>
    </row>
    <row r="37" spans="1:11">
      <c r="B37" s="1" t="s">
        <v>29</v>
      </c>
      <c r="C37" s="64"/>
      <c r="D37" s="64"/>
      <c r="E37" s="64"/>
      <c r="F37" s="64"/>
      <c r="G37" s="64"/>
      <c r="H37" s="64"/>
      <c r="I37" s="64"/>
      <c r="J37" s="64"/>
    </row>
    <row r="39" spans="1:11">
      <c r="C39" s="1" t="s">
        <v>29</v>
      </c>
    </row>
    <row r="41" spans="1:11">
      <c r="C41" s="64"/>
      <c r="D41" s="64"/>
      <c r="E41" s="64"/>
      <c r="F41" s="64"/>
      <c r="G41" s="64"/>
      <c r="H41" s="64"/>
      <c r="I41" s="64"/>
      <c r="J41" s="64"/>
    </row>
  </sheetData>
  <mergeCells count="25">
    <mergeCell ref="A1:K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4:B4"/>
    <mergeCell ref="A5:B5"/>
    <mergeCell ref="A6:B6"/>
    <mergeCell ref="C31:C32"/>
    <mergeCell ref="D31:D32"/>
    <mergeCell ref="J31:J32"/>
    <mergeCell ref="K31:K32"/>
    <mergeCell ref="A33:B33"/>
    <mergeCell ref="A34:B34"/>
    <mergeCell ref="E31:E32"/>
    <mergeCell ref="F31:F32"/>
    <mergeCell ref="G31:G32"/>
    <mergeCell ref="H31:H32"/>
    <mergeCell ref="I31:I32"/>
  </mergeCells>
  <pageMargins left="0.31496062992125984" right="0.31496062992125984" top="0.31496062992125984" bottom="0.31496062992125984" header="0.31496062992125984" footer="0.31496062992125984"/>
  <pageSetup paperSize="9" scale="9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9"/>
  <sheetViews>
    <sheetView zoomScale="70" zoomScaleNormal="7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E32" sqref="E32"/>
    </sheetView>
  </sheetViews>
  <sheetFormatPr defaultColWidth="14.375" defaultRowHeight="23.25"/>
  <cols>
    <col min="1" max="1" width="14.375" style="836" customWidth="1"/>
    <col min="2" max="2" width="16" style="836" customWidth="1"/>
    <col min="3" max="4" width="12.5" style="836" customWidth="1"/>
    <col min="5" max="5" width="14.25" style="836" customWidth="1"/>
    <col min="6" max="9" width="12.5" style="836" customWidth="1"/>
    <col min="10" max="10" width="12.5" style="869" customWidth="1"/>
    <col min="11" max="16384" width="14.375" style="836"/>
  </cols>
  <sheetData>
    <row r="1" spans="1:11" ht="29.25">
      <c r="A1" s="1121" t="s">
        <v>75</v>
      </c>
      <c r="B1" s="1121"/>
      <c r="C1" s="1121"/>
      <c r="D1" s="1121"/>
      <c r="E1" s="1121"/>
      <c r="F1" s="1121"/>
      <c r="G1" s="1121"/>
      <c r="H1" s="1121"/>
      <c r="I1" s="1121"/>
      <c r="J1" s="1121"/>
    </row>
    <row r="2" spans="1:11">
      <c r="B2" s="1149" t="s">
        <v>0</v>
      </c>
      <c r="C2" s="1151" t="s">
        <v>76</v>
      </c>
      <c r="D2" s="1151" t="s">
        <v>77</v>
      </c>
      <c r="E2" s="1153" t="s">
        <v>78</v>
      </c>
      <c r="F2" s="1151" t="s">
        <v>79</v>
      </c>
      <c r="G2" s="1151" t="s">
        <v>80</v>
      </c>
      <c r="H2" s="1151" t="s">
        <v>81</v>
      </c>
      <c r="I2" s="1151" t="s">
        <v>82</v>
      </c>
      <c r="J2" s="1155" t="s">
        <v>1</v>
      </c>
    </row>
    <row r="3" spans="1:11">
      <c r="A3" s="98" t="s">
        <v>2</v>
      </c>
      <c r="B3" s="1150"/>
      <c r="C3" s="1152"/>
      <c r="D3" s="1152"/>
      <c r="E3" s="1154"/>
      <c r="F3" s="1152"/>
      <c r="G3" s="1152"/>
      <c r="H3" s="1152"/>
      <c r="I3" s="1152"/>
      <c r="J3" s="1156"/>
    </row>
    <row r="4" spans="1:11">
      <c r="A4" s="99" t="s">
        <v>3</v>
      </c>
      <c r="B4" s="837"/>
      <c r="C4" s="870">
        <v>2990</v>
      </c>
      <c r="D4" s="870">
        <v>3226</v>
      </c>
      <c r="E4" s="885">
        <v>5212</v>
      </c>
      <c r="F4" s="870">
        <v>4519</v>
      </c>
      <c r="G4" s="870">
        <v>2640</v>
      </c>
      <c r="H4" s="870">
        <v>3785</v>
      </c>
      <c r="I4" s="870">
        <v>2986</v>
      </c>
      <c r="J4" s="838">
        <f>SUM(C4:I4)</f>
        <v>25358</v>
      </c>
    </row>
    <row r="5" spans="1:11">
      <c r="A5" s="100" t="s">
        <v>4</v>
      </c>
      <c r="B5" s="837"/>
      <c r="C5" s="870">
        <v>1533</v>
      </c>
      <c r="D5" s="870">
        <v>1899</v>
      </c>
      <c r="E5" s="885">
        <v>3458</v>
      </c>
      <c r="F5" s="870">
        <v>2264</v>
      </c>
      <c r="G5" s="870">
        <v>1658</v>
      </c>
      <c r="H5" s="870">
        <v>2258</v>
      </c>
      <c r="I5" s="870">
        <v>1716</v>
      </c>
      <c r="J5" s="838">
        <f>SUM(C5:I5)</f>
        <v>14786</v>
      </c>
    </row>
    <row r="6" spans="1:11">
      <c r="A6" s="839" t="s">
        <v>5</v>
      </c>
      <c r="B6" s="840" t="s">
        <v>88</v>
      </c>
      <c r="C6" s="871">
        <f>SUM(C7:C11)</f>
        <v>23300.22</v>
      </c>
      <c r="D6" s="871">
        <f t="shared" ref="D6:I6" si="0">SUM(D7:D11)</f>
        <v>30887.13</v>
      </c>
      <c r="E6" s="841">
        <f t="shared" si="0"/>
        <v>60000</v>
      </c>
      <c r="F6" s="871">
        <f t="shared" si="0"/>
        <v>52715.39</v>
      </c>
      <c r="G6" s="871">
        <f t="shared" si="0"/>
        <v>39893.879999999997</v>
      </c>
      <c r="H6" s="871">
        <f t="shared" si="0"/>
        <v>38019.43</v>
      </c>
      <c r="I6" s="871">
        <f t="shared" si="0"/>
        <v>43146</v>
      </c>
      <c r="J6" s="842">
        <f>SUM(C6:I6)</f>
        <v>287962.05</v>
      </c>
    </row>
    <row r="7" spans="1:11">
      <c r="A7" s="843"/>
      <c r="B7" s="844" t="s">
        <v>6</v>
      </c>
      <c r="C7" s="874">
        <v>845</v>
      </c>
      <c r="D7" s="874">
        <v>775</v>
      </c>
      <c r="E7" s="886">
        <v>1200</v>
      </c>
      <c r="F7" s="872">
        <v>4144</v>
      </c>
      <c r="G7" s="873">
        <v>1728</v>
      </c>
      <c r="H7" s="874">
        <v>3037</v>
      </c>
      <c r="I7" s="875">
        <v>600</v>
      </c>
      <c r="J7" s="846">
        <f>SUM(C7:I7)</f>
        <v>12329</v>
      </c>
      <c r="K7" s="847"/>
    </row>
    <row r="8" spans="1:11">
      <c r="A8" s="843"/>
      <c r="B8" s="848" t="s">
        <v>7</v>
      </c>
      <c r="C8" s="874">
        <v>13630.38</v>
      </c>
      <c r="D8" s="874">
        <v>22569.98</v>
      </c>
      <c r="E8" s="886">
        <v>30000</v>
      </c>
      <c r="F8" s="872">
        <v>31571.43</v>
      </c>
      <c r="G8" s="872">
        <v>27613.439999999999</v>
      </c>
      <c r="H8" s="874">
        <v>24068.67</v>
      </c>
      <c r="I8" s="875">
        <v>30000</v>
      </c>
      <c r="J8" s="846">
        <f t="shared" ref="J8:J11" si="1">SUM(C8:I8)</f>
        <v>179453.90000000002</v>
      </c>
      <c r="K8" s="847"/>
    </row>
    <row r="9" spans="1:11">
      <c r="A9" s="843"/>
      <c r="B9" s="848" t="s">
        <v>8</v>
      </c>
      <c r="C9" s="874" t="s">
        <v>83</v>
      </c>
      <c r="D9" s="874">
        <v>3691.5</v>
      </c>
      <c r="E9" s="886">
        <v>9600</v>
      </c>
      <c r="F9" s="872">
        <v>11359.13</v>
      </c>
      <c r="G9" s="872">
        <v>2720.11</v>
      </c>
      <c r="H9" s="874">
        <v>2821</v>
      </c>
      <c r="I9" s="875">
        <v>9978</v>
      </c>
      <c r="J9" s="846">
        <f t="shared" si="1"/>
        <v>40169.74</v>
      </c>
      <c r="K9" s="847"/>
    </row>
    <row r="10" spans="1:11">
      <c r="A10" s="843"/>
      <c r="B10" s="848" t="s">
        <v>9</v>
      </c>
      <c r="C10" s="874">
        <v>8824.84</v>
      </c>
      <c r="D10" s="874">
        <v>0</v>
      </c>
      <c r="E10" s="886">
        <v>7200</v>
      </c>
      <c r="F10" s="872"/>
      <c r="G10" s="872">
        <v>4198.2</v>
      </c>
      <c r="H10" s="874">
        <v>8092.76</v>
      </c>
      <c r="I10" s="875"/>
      <c r="J10" s="846">
        <f t="shared" si="1"/>
        <v>28315.800000000003</v>
      </c>
      <c r="K10" s="847"/>
    </row>
    <row r="11" spans="1:11">
      <c r="A11" s="849"/>
      <c r="B11" s="848" t="s">
        <v>10</v>
      </c>
      <c r="C11" s="874" t="s">
        <v>83</v>
      </c>
      <c r="D11" s="874">
        <v>3850.65</v>
      </c>
      <c r="E11" s="886">
        <v>12000</v>
      </c>
      <c r="F11" s="874">
        <v>5640.83</v>
      </c>
      <c r="G11" s="874">
        <v>3634.13</v>
      </c>
      <c r="H11" s="874"/>
      <c r="I11" s="874">
        <v>2568</v>
      </c>
      <c r="J11" s="846">
        <f t="shared" si="1"/>
        <v>27693.61</v>
      </c>
      <c r="K11" s="847"/>
    </row>
    <row r="12" spans="1:11">
      <c r="A12" s="850" t="s">
        <v>11</v>
      </c>
      <c r="B12" s="851" t="s">
        <v>86</v>
      </c>
      <c r="C12" s="876">
        <f>SUM(C13:C17)</f>
        <v>24995</v>
      </c>
      <c r="D12" s="876">
        <f t="shared" ref="D12:I12" si="2">SUM(D13:D17)</f>
        <v>32265</v>
      </c>
      <c r="E12" s="852">
        <f t="shared" si="2"/>
        <v>50000</v>
      </c>
      <c r="F12" s="876">
        <f t="shared" si="2"/>
        <v>121672</v>
      </c>
      <c r="G12" s="876">
        <f t="shared" si="2"/>
        <v>149535</v>
      </c>
      <c r="H12" s="876">
        <f t="shared" si="2"/>
        <v>75826</v>
      </c>
      <c r="I12" s="876">
        <f t="shared" si="2"/>
        <v>34209</v>
      </c>
      <c r="J12" s="853">
        <f>SUM(C12:I12)</f>
        <v>488502</v>
      </c>
      <c r="K12" s="847"/>
    </row>
    <row r="13" spans="1:11">
      <c r="A13" s="843"/>
      <c r="B13" s="848" t="s">
        <v>12</v>
      </c>
      <c r="C13" s="874">
        <v>12635</v>
      </c>
      <c r="D13" s="874">
        <v>16764</v>
      </c>
      <c r="E13" s="886">
        <v>10000</v>
      </c>
      <c r="F13" s="872">
        <v>58990</v>
      </c>
      <c r="G13" s="872">
        <v>21044</v>
      </c>
      <c r="H13" s="874">
        <v>21186</v>
      </c>
      <c r="I13" s="875">
        <v>17874</v>
      </c>
      <c r="J13" s="846">
        <f>SUM(C13:I13)</f>
        <v>158493</v>
      </c>
      <c r="K13" s="847"/>
    </row>
    <row r="14" spans="1:11">
      <c r="A14" s="843"/>
      <c r="B14" s="848" t="s">
        <v>13</v>
      </c>
      <c r="C14" s="874">
        <v>4960</v>
      </c>
      <c r="D14" s="874">
        <v>3741</v>
      </c>
      <c r="E14" s="886">
        <v>10000</v>
      </c>
      <c r="F14" s="872">
        <v>12382</v>
      </c>
      <c r="G14" s="872">
        <v>15731</v>
      </c>
      <c r="H14" s="874">
        <v>9920</v>
      </c>
      <c r="I14" s="875">
        <v>4615</v>
      </c>
      <c r="J14" s="846">
        <f t="shared" ref="J14:J17" si="3">SUM(C14:I14)</f>
        <v>61349</v>
      </c>
      <c r="K14" s="847"/>
    </row>
    <row r="15" spans="1:11">
      <c r="A15" s="843"/>
      <c r="B15" s="848" t="s">
        <v>14</v>
      </c>
      <c r="C15" s="874">
        <v>7400</v>
      </c>
      <c r="D15" s="874">
        <v>11760</v>
      </c>
      <c r="E15" s="886">
        <v>20000</v>
      </c>
      <c r="F15" s="872">
        <v>26300</v>
      </c>
      <c r="G15" s="872">
        <v>112760</v>
      </c>
      <c r="H15" s="874">
        <v>44720</v>
      </c>
      <c r="I15" s="875">
        <v>11720</v>
      </c>
      <c r="J15" s="846">
        <f t="shared" si="3"/>
        <v>234660</v>
      </c>
      <c r="K15" s="847"/>
    </row>
    <row r="16" spans="1:11">
      <c r="A16" s="843"/>
      <c r="B16" s="848" t="s">
        <v>84</v>
      </c>
      <c r="C16" s="874" t="s">
        <v>83</v>
      </c>
      <c r="D16" s="874"/>
      <c r="E16" s="886"/>
      <c r="F16" s="872">
        <v>24000</v>
      </c>
      <c r="G16" s="872"/>
      <c r="H16" s="874"/>
      <c r="I16" s="875"/>
      <c r="J16" s="846">
        <f t="shared" si="3"/>
        <v>24000</v>
      </c>
      <c r="K16" s="847"/>
    </row>
    <row r="17" spans="1:11">
      <c r="A17" s="849"/>
      <c r="B17" s="848" t="s">
        <v>16</v>
      </c>
      <c r="C17" s="874" t="s">
        <v>83</v>
      </c>
      <c r="D17" s="874"/>
      <c r="E17" s="886">
        <v>10000</v>
      </c>
      <c r="F17" s="872"/>
      <c r="G17" s="872"/>
      <c r="H17" s="874"/>
      <c r="I17" s="874"/>
      <c r="J17" s="846">
        <f t="shared" si="3"/>
        <v>10000</v>
      </c>
      <c r="K17" s="847"/>
    </row>
    <row r="18" spans="1:11">
      <c r="A18" s="850" t="s">
        <v>17</v>
      </c>
      <c r="B18" s="851" t="s">
        <v>1</v>
      </c>
      <c r="C18" s="876">
        <f>SUM(C19:C25)</f>
        <v>49123</v>
      </c>
      <c r="D18" s="876">
        <f t="shared" ref="D18:I18" si="4">SUM(D19:D25)</f>
        <v>89016</v>
      </c>
      <c r="E18" s="852">
        <f t="shared" si="4"/>
        <v>304824</v>
      </c>
      <c r="F18" s="876">
        <f t="shared" si="4"/>
        <v>241412</v>
      </c>
      <c r="G18" s="876">
        <f t="shared" si="4"/>
        <v>92626</v>
      </c>
      <c r="H18" s="876">
        <f t="shared" si="4"/>
        <v>91320</v>
      </c>
      <c r="I18" s="876">
        <f t="shared" si="4"/>
        <v>203460</v>
      </c>
      <c r="J18" s="854">
        <f>SUM(C18:I18)</f>
        <v>1071781</v>
      </c>
      <c r="K18" s="847"/>
    </row>
    <row r="19" spans="1:11">
      <c r="A19" s="843"/>
      <c r="B19" s="855" t="s">
        <v>18</v>
      </c>
      <c r="C19" s="874" t="s">
        <v>83</v>
      </c>
      <c r="D19" s="874"/>
      <c r="E19" s="886"/>
      <c r="F19" s="872"/>
      <c r="G19" s="872"/>
      <c r="H19" s="874"/>
      <c r="I19" s="874"/>
      <c r="J19" s="846">
        <f>SUM(C19:I19)</f>
        <v>0</v>
      </c>
      <c r="K19" s="847"/>
    </row>
    <row r="20" spans="1:11">
      <c r="A20" s="843"/>
      <c r="B20" s="856" t="s">
        <v>19</v>
      </c>
      <c r="C20" s="874" t="s">
        <v>83</v>
      </c>
      <c r="D20" s="874"/>
      <c r="E20" s="886"/>
      <c r="F20" s="872">
        <v>148164</v>
      </c>
      <c r="G20" s="872"/>
      <c r="H20" s="874"/>
      <c r="I20" s="874"/>
      <c r="J20" s="846">
        <f t="shared" ref="J20:J24" si="5">SUM(C20:I20)</f>
        <v>148164</v>
      </c>
      <c r="K20" s="847"/>
    </row>
    <row r="21" spans="1:11">
      <c r="A21" s="843"/>
      <c r="B21" s="856" t="s">
        <v>20</v>
      </c>
      <c r="C21" s="874">
        <v>49123</v>
      </c>
      <c r="D21" s="874">
        <v>89016</v>
      </c>
      <c r="E21" s="886">
        <v>107280</v>
      </c>
      <c r="F21" s="872"/>
      <c r="G21" s="872">
        <v>92626</v>
      </c>
      <c r="H21" s="874">
        <v>91320</v>
      </c>
      <c r="I21" s="875">
        <v>91320</v>
      </c>
      <c r="J21" s="846">
        <f t="shared" si="5"/>
        <v>520685</v>
      </c>
      <c r="K21" s="847"/>
    </row>
    <row r="22" spans="1:11">
      <c r="A22" s="843"/>
      <c r="B22" s="848" t="s">
        <v>21</v>
      </c>
      <c r="C22" s="874" t="s">
        <v>83</v>
      </c>
      <c r="D22" s="874"/>
      <c r="E22" s="886">
        <v>112128</v>
      </c>
      <c r="F22" s="872"/>
      <c r="G22" s="872"/>
      <c r="H22" s="877"/>
      <c r="I22" s="874">
        <v>112140</v>
      </c>
      <c r="J22" s="846">
        <f t="shared" si="5"/>
        <v>224268</v>
      </c>
      <c r="K22" s="847"/>
    </row>
    <row r="23" spans="1:11">
      <c r="A23" s="843"/>
      <c r="B23" s="848" t="s">
        <v>22</v>
      </c>
      <c r="C23" s="874" t="s">
        <v>83</v>
      </c>
      <c r="D23" s="874"/>
      <c r="E23" s="886"/>
      <c r="F23" s="878"/>
      <c r="G23" s="872"/>
      <c r="H23" s="874"/>
      <c r="I23" s="874"/>
      <c r="J23" s="846">
        <f t="shared" si="5"/>
        <v>0</v>
      </c>
      <c r="K23" s="847"/>
    </row>
    <row r="24" spans="1:11">
      <c r="A24" s="849"/>
      <c r="B24" s="848" t="s">
        <v>23</v>
      </c>
      <c r="C24" s="874" t="s">
        <v>83</v>
      </c>
      <c r="D24" s="874"/>
      <c r="E24" s="886">
        <v>85416</v>
      </c>
      <c r="F24" s="872">
        <v>85332</v>
      </c>
      <c r="G24" s="872"/>
      <c r="H24" s="879"/>
      <c r="I24" s="874"/>
      <c r="J24" s="846">
        <f t="shared" si="5"/>
        <v>170748</v>
      </c>
      <c r="K24" s="847"/>
    </row>
    <row r="25" spans="1:11" s="858" customFormat="1">
      <c r="B25" s="859" t="s">
        <v>85</v>
      </c>
      <c r="C25" s="874"/>
      <c r="D25" s="874"/>
      <c r="E25" s="886"/>
      <c r="F25" s="872">
        <v>7916</v>
      </c>
      <c r="G25" s="872"/>
      <c r="H25" s="874"/>
      <c r="I25" s="874"/>
      <c r="J25" s="846">
        <f>SUM(C25:I25)</f>
        <v>7916</v>
      </c>
      <c r="K25" s="860"/>
    </row>
    <row r="26" spans="1:11" s="858" customFormat="1">
      <c r="C26" s="877"/>
      <c r="D26" s="877"/>
      <c r="E26" s="887"/>
      <c r="F26" s="878"/>
      <c r="G26" s="878"/>
      <c r="H26" s="877"/>
      <c r="I26" s="877"/>
      <c r="J26" s="861"/>
      <c r="K26" s="860"/>
    </row>
    <row r="27" spans="1:11" s="864" customFormat="1">
      <c r="A27" s="862" t="s">
        <v>24</v>
      </c>
      <c r="B27" s="863"/>
      <c r="C27" s="881">
        <v>98660</v>
      </c>
      <c r="D27" s="881">
        <v>82560</v>
      </c>
      <c r="E27" s="888">
        <v>76800</v>
      </c>
      <c r="F27" s="880">
        <v>113040</v>
      </c>
      <c r="G27" s="880">
        <v>73640</v>
      </c>
      <c r="H27" s="881">
        <v>124700</v>
      </c>
      <c r="I27" s="882">
        <v>67120</v>
      </c>
      <c r="J27" s="854">
        <f>SUM(C27:I27)</f>
        <v>636520</v>
      </c>
      <c r="K27" s="847"/>
    </row>
    <row r="28" spans="1:11" s="864" customFormat="1">
      <c r="A28" s="862" t="s">
        <v>25</v>
      </c>
      <c r="B28" s="863"/>
      <c r="C28" s="881">
        <v>32500</v>
      </c>
      <c r="D28" s="881">
        <v>35500</v>
      </c>
      <c r="E28" s="888">
        <v>36000</v>
      </c>
      <c r="F28" s="880">
        <v>36000</v>
      </c>
      <c r="G28" s="880">
        <v>36000</v>
      </c>
      <c r="H28" s="881">
        <v>36000</v>
      </c>
      <c r="I28" s="882">
        <v>36000</v>
      </c>
      <c r="J28" s="854">
        <f t="shared" ref="J28:J29" si="6">SUM(C28:I28)</f>
        <v>248000</v>
      </c>
      <c r="K28" s="847"/>
    </row>
    <row r="29" spans="1:11" s="864" customFormat="1">
      <c r="A29" s="862" t="s">
        <v>26</v>
      </c>
      <c r="B29" s="863"/>
      <c r="C29" s="884" t="s">
        <v>83</v>
      </c>
      <c r="D29" s="881"/>
      <c r="E29" s="888">
        <v>3600</v>
      </c>
      <c r="F29" s="880"/>
      <c r="G29" s="880"/>
      <c r="H29" s="881"/>
      <c r="I29" s="882"/>
      <c r="J29" s="854">
        <f t="shared" si="6"/>
        <v>3600</v>
      </c>
      <c r="K29" s="847"/>
    </row>
    <row r="30" spans="1:11" s="864" customFormat="1">
      <c r="A30" s="98"/>
      <c r="C30" s="883"/>
      <c r="D30" s="883"/>
      <c r="E30" s="889"/>
      <c r="F30" s="883"/>
      <c r="G30" s="883"/>
      <c r="H30" s="883"/>
      <c r="I30" s="883"/>
      <c r="J30" s="865"/>
      <c r="K30" s="847"/>
    </row>
    <row r="31" spans="1:11" s="864" customFormat="1">
      <c r="A31" s="98"/>
      <c r="C31" s="883"/>
      <c r="D31" s="883"/>
      <c r="E31" s="889"/>
      <c r="F31" s="883"/>
      <c r="G31" s="883"/>
      <c r="H31" s="883"/>
      <c r="I31" s="883"/>
      <c r="J31" s="865"/>
      <c r="K31" s="847"/>
    </row>
    <row r="32" spans="1:11" ht="36" customHeight="1">
      <c r="A32" s="1148" t="s">
        <v>28</v>
      </c>
      <c r="B32" s="1148"/>
      <c r="C32" s="876">
        <f>SUM(C6+C12+C18+C27+C28)</f>
        <v>228578.22</v>
      </c>
      <c r="D32" s="876">
        <f t="shared" ref="D32:I32" si="7">SUM(D6+D12+D18+D27+D28)</f>
        <v>270228.13</v>
      </c>
      <c r="E32" s="852">
        <f t="shared" si="7"/>
        <v>527624</v>
      </c>
      <c r="F32" s="876">
        <f t="shared" si="7"/>
        <v>564839.39</v>
      </c>
      <c r="G32" s="876">
        <f t="shared" si="7"/>
        <v>391694.88</v>
      </c>
      <c r="H32" s="876">
        <f t="shared" si="7"/>
        <v>365865.43</v>
      </c>
      <c r="I32" s="876">
        <f t="shared" si="7"/>
        <v>383935</v>
      </c>
      <c r="J32" s="853">
        <f>SUM(C32:I32)</f>
        <v>2732765.0500000003</v>
      </c>
      <c r="K32" s="847"/>
    </row>
    <row r="33" spans="2:10">
      <c r="C33" s="866"/>
      <c r="D33" s="866"/>
      <c r="E33" s="866"/>
      <c r="F33" s="866"/>
      <c r="G33" s="866"/>
      <c r="H33" s="866"/>
      <c r="I33" s="867"/>
      <c r="J33" s="868"/>
    </row>
    <row r="34" spans="2:10">
      <c r="C34" s="866"/>
      <c r="D34" s="866"/>
      <c r="E34" s="866"/>
      <c r="F34" s="866"/>
      <c r="G34" s="866"/>
      <c r="H34" s="866"/>
      <c r="I34" s="866"/>
    </row>
    <row r="35" spans="2:10">
      <c r="B35" s="836" t="s">
        <v>29</v>
      </c>
      <c r="C35" s="866"/>
      <c r="D35" s="866"/>
      <c r="E35" s="866"/>
      <c r="F35" s="866"/>
      <c r="G35" s="866"/>
      <c r="H35" s="866"/>
      <c r="I35" s="866"/>
    </row>
    <row r="37" spans="2:10">
      <c r="C37" s="836" t="s">
        <v>29</v>
      </c>
    </row>
    <row r="39" spans="2:10">
      <c r="C39" s="866"/>
      <c r="D39" s="866"/>
      <c r="E39" s="866"/>
      <c r="F39" s="866"/>
      <c r="G39" s="866"/>
      <c r="H39" s="866"/>
      <c r="I39" s="866"/>
    </row>
  </sheetData>
  <mergeCells count="11">
    <mergeCell ref="A32:B32"/>
    <mergeCell ref="A1:J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4"/>
  <sheetViews>
    <sheetView zoomScale="77" zoomScaleNormal="77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" sqref="C3"/>
    </sheetView>
  </sheetViews>
  <sheetFormatPr defaultColWidth="14.375" defaultRowHeight="29.25"/>
  <cols>
    <col min="1" max="1" width="14.625" style="701" customWidth="1"/>
    <col min="2" max="2" width="12.5" style="701" customWidth="1"/>
    <col min="3" max="3" width="12.5" style="738" customWidth="1"/>
    <col min="4" max="4" width="14.25" style="739" customWidth="1"/>
    <col min="5" max="5" width="12.5" style="738" customWidth="1"/>
    <col min="6" max="6" width="12.5" style="739" customWidth="1"/>
    <col min="7" max="7" width="12.5" style="738" customWidth="1"/>
    <col min="8" max="8" width="12.5" style="739" customWidth="1"/>
    <col min="9" max="9" width="12.5" style="738" customWidth="1"/>
    <col min="10" max="10" width="12.5" style="739" customWidth="1"/>
    <col min="11" max="11" width="12.5" style="738" customWidth="1"/>
    <col min="12" max="12" width="12.5" style="739" customWidth="1"/>
    <col min="13" max="13" width="12.5" style="738" customWidth="1"/>
    <col min="14" max="14" width="12.5" style="739" customWidth="1"/>
    <col min="15" max="15" width="12.5" style="738" customWidth="1"/>
    <col min="16" max="16" width="12.5" style="739" customWidth="1"/>
    <col min="17" max="17" width="12.5" style="738" customWidth="1"/>
    <col min="18" max="18" width="12.5" style="740" customWidth="1"/>
    <col min="19" max="16384" width="14.375" style="701"/>
  </cols>
  <sheetData>
    <row r="1" spans="1:18">
      <c r="A1" s="1157" t="s">
        <v>149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</row>
    <row r="2" spans="1:18">
      <c r="A2" s="702"/>
      <c r="B2" s="703" t="s">
        <v>0</v>
      </c>
      <c r="C2" s="741" t="s">
        <v>150</v>
      </c>
      <c r="D2" s="742" t="s">
        <v>151</v>
      </c>
      <c r="E2" s="768" t="s">
        <v>152</v>
      </c>
      <c r="F2" s="742" t="s">
        <v>153</v>
      </c>
      <c r="G2" s="768" t="s">
        <v>154</v>
      </c>
      <c r="H2" s="742" t="s">
        <v>155</v>
      </c>
      <c r="I2" s="742" t="s">
        <v>156</v>
      </c>
      <c r="J2" s="742" t="s">
        <v>157</v>
      </c>
      <c r="K2" s="768" t="s">
        <v>158</v>
      </c>
      <c r="L2" s="768" t="s">
        <v>159</v>
      </c>
      <c r="M2" s="768" t="s">
        <v>160</v>
      </c>
      <c r="N2" s="768" t="s">
        <v>161</v>
      </c>
      <c r="O2" s="742" t="s">
        <v>162</v>
      </c>
      <c r="P2" s="789" t="s">
        <v>163</v>
      </c>
      <c r="Q2" s="789" t="s">
        <v>164</v>
      </c>
      <c r="R2" s="704" t="s">
        <v>1</v>
      </c>
    </row>
    <row r="3" spans="1:18" s="707" customFormat="1">
      <c r="A3" s="187" t="s">
        <v>3</v>
      </c>
      <c r="B3" s="705"/>
      <c r="C3" s="743">
        <v>2556</v>
      </c>
      <c r="D3" s="743">
        <v>5205</v>
      </c>
      <c r="E3" s="769">
        <v>6566</v>
      </c>
      <c r="F3" s="744">
        <v>3370</v>
      </c>
      <c r="G3" s="769">
        <v>5204</v>
      </c>
      <c r="H3" s="743">
        <v>3845</v>
      </c>
      <c r="I3" s="743">
        <v>3886</v>
      </c>
      <c r="J3" s="743">
        <v>2122</v>
      </c>
      <c r="K3" s="769">
        <v>4521</v>
      </c>
      <c r="L3" s="769">
        <v>5811</v>
      </c>
      <c r="M3" s="770">
        <v>6006</v>
      </c>
      <c r="N3" s="782">
        <v>3784</v>
      </c>
      <c r="O3" s="743">
        <v>2502</v>
      </c>
      <c r="P3" s="769">
        <v>2756</v>
      </c>
      <c r="Q3" s="769">
        <v>3269</v>
      </c>
      <c r="R3" s="706">
        <f>SUM(C3:Q3)</f>
        <v>61403</v>
      </c>
    </row>
    <row r="4" spans="1:18">
      <c r="A4" s="188" t="s">
        <v>4</v>
      </c>
      <c r="B4" s="708"/>
      <c r="C4" s="744">
        <v>2314</v>
      </c>
      <c r="D4" s="745">
        <v>2746</v>
      </c>
      <c r="E4" s="770">
        <v>5106</v>
      </c>
      <c r="F4" s="744">
        <v>2123</v>
      </c>
      <c r="G4" s="770">
        <v>4236</v>
      </c>
      <c r="H4" s="744">
        <v>2361</v>
      </c>
      <c r="I4" s="744">
        <v>1686</v>
      </c>
      <c r="J4" s="744">
        <v>1491</v>
      </c>
      <c r="K4" s="770">
        <v>3129</v>
      </c>
      <c r="L4" s="770">
        <v>3725</v>
      </c>
      <c r="M4" s="770">
        <v>3591</v>
      </c>
      <c r="N4" s="782">
        <v>3318</v>
      </c>
      <c r="O4" s="744">
        <v>2002</v>
      </c>
      <c r="P4" s="769">
        <v>3219</v>
      </c>
      <c r="Q4" s="769">
        <v>3254</v>
      </c>
      <c r="R4" s="706">
        <f>SUM(C4:Q4)</f>
        <v>44301</v>
      </c>
    </row>
    <row r="5" spans="1:18">
      <c r="A5" s="709" t="s">
        <v>5</v>
      </c>
      <c r="B5" s="710" t="s">
        <v>1</v>
      </c>
      <c r="C5" s="746">
        <f>C6+C7+C8+C9+C10</f>
        <v>30534.5</v>
      </c>
      <c r="D5" s="746">
        <f>D6+D7+D8+D9+D10</f>
        <v>31949</v>
      </c>
      <c r="E5" s="711">
        <f t="shared" ref="E5:R5" si="0">E6+E7+E8+E9+E10</f>
        <v>32416.560000000001</v>
      </c>
      <c r="F5" s="746">
        <f t="shared" si="0"/>
        <v>28888.659999999996</v>
      </c>
      <c r="G5" s="711">
        <f t="shared" si="0"/>
        <v>28650</v>
      </c>
      <c r="H5" s="746">
        <f t="shared" si="0"/>
        <v>42537.88</v>
      </c>
      <c r="I5" s="746">
        <f t="shared" si="0"/>
        <v>20580</v>
      </c>
      <c r="J5" s="746">
        <f t="shared" si="0"/>
        <v>20741</v>
      </c>
      <c r="K5" s="711">
        <f t="shared" si="0"/>
        <v>31707.849999999995</v>
      </c>
      <c r="L5" s="711">
        <f t="shared" si="0"/>
        <v>49125</v>
      </c>
      <c r="M5" s="711">
        <f t="shared" si="0"/>
        <v>56593</v>
      </c>
      <c r="N5" s="711">
        <f t="shared" si="0"/>
        <v>37054</v>
      </c>
      <c r="O5" s="746">
        <f t="shared" si="0"/>
        <v>36058</v>
      </c>
      <c r="P5" s="711">
        <f t="shared" si="0"/>
        <v>15199</v>
      </c>
      <c r="Q5" s="711">
        <f t="shared" si="0"/>
        <v>34733.78</v>
      </c>
      <c r="R5" s="711">
        <f t="shared" si="0"/>
        <v>496768.23000000004</v>
      </c>
    </row>
    <row r="6" spans="1:18">
      <c r="A6" s="712"/>
      <c r="B6" s="713" t="s">
        <v>6</v>
      </c>
      <c r="C6" s="747">
        <v>1392</v>
      </c>
      <c r="D6" s="748">
        <v>0</v>
      </c>
      <c r="E6" s="771">
        <v>1622</v>
      </c>
      <c r="F6" s="757">
        <v>1560</v>
      </c>
      <c r="G6" s="777">
        <v>3370</v>
      </c>
      <c r="H6" s="763">
        <v>0</v>
      </c>
      <c r="I6" s="757">
        <v>1445</v>
      </c>
      <c r="J6" s="757">
        <v>1535</v>
      </c>
      <c r="K6" s="771">
        <v>2666.01</v>
      </c>
      <c r="L6" s="771">
        <v>3520</v>
      </c>
      <c r="M6" s="783">
        <v>4162</v>
      </c>
      <c r="N6" s="771">
        <v>1475</v>
      </c>
      <c r="O6" s="757">
        <v>2052</v>
      </c>
      <c r="P6" s="771">
        <v>2315</v>
      </c>
      <c r="Q6" s="771">
        <v>2311.1999999999998</v>
      </c>
      <c r="R6" s="714">
        <f>SUM(C6:Q6)</f>
        <v>29425.210000000003</v>
      </c>
    </row>
    <row r="7" spans="1:18">
      <c r="A7" s="712"/>
      <c r="B7" s="702" t="s">
        <v>7</v>
      </c>
      <c r="C7" s="747">
        <v>18089</v>
      </c>
      <c r="D7" s="748">
        <v>21828</v>
      </c>
      <c r="E7" s="771">
        <v>20298.48</v>
      </c>
      <c r="F7" s="757">
        <v>18575.159999999996</v>
      </c>
      <c r="G7" s="777">
        <v>17852</v>
      </c>
      <c r="H7" s="763">
        <v>29005</v>
      </c>
      <c r="I7" s="757">
        <v>12924</v>
      </c>
      <c r="J7" s="757">
        <v>6540</v>
      </c>
      <c r="K7" s="771">
        <v>16447.259999999998</v>
      </c>
      <c r="L7" s="771">
        <v>39567</v>
      </c>
      <c r="M7" s="783">
        <v>41608.58</v>
      </c>
      <c r="N7" s="771">
        <v>18983</v>
      </c>
      <c r="O7" s="757">
        <v>25647</v>
      </c>
      <c r="P7" s="771">
        <v>6034</v>
      </c>
      <c r="Q7" s="771">
        <v>20417.580000000002</v>
      </c>
      <c r="R7" s="714">
        <f>SUM(C7:Q7)</f>
        <v>313816.06</v>
      </c>
    </row>
    <row r="8" spans="1:18">
      <c r="A8" s="712"/>
      <c r="B8" s="702" t="s">
        <v>8</v>
      </c>
      <c r="C8" s="747">
        <v>3173</v>
      </c>
      <c r="D8" s="748">
        <v>3210</v>
      </c>
      <c r="E8" s="771">
        <v>3322.04</v>
      </c>
      <c r="F8" s="757">
        <v>0</v>
      </c>
      <c r="G8" s="777">
        <v>0</v>
      </c>
      <c r="H8" s="763">
        <v>1200</v>
      </c>
      <c r="I8" s="757">
        <v>0</v>
      </c>
      <c r="J8" s="757">
        <v>2324</v>
      </c>
      <c r="K8" s="771">
        <v>1870.55</v>
      </c>
      <c r="L8" s="771">
        <v>0</v>
      </c>
      <c r="M8" s="783">
        <v>4021.42</v>
      </c>
      <c r="N8" s="771">
        <v>3852</v>
      </c>
      <c r="O8" s="757">
        <v>0</v>
      </c>
      <c r="P8" s="771">
        <v>912</v>
      </c>
      <c r="Q8" s="771">
        <v>3848.38</v>
      </c>
      <c r="R8" s="714">
        <f>SUM(C8:Q8)</f>
        <v>27733.390000000003</v>
      </c>
    </row>
    <row r="9" spans="1:18">
      <c r="A9" s="712"/>
      <c r="B9" s="702" t="s">
        <v>9</v>
      </c>
      <c r="C9" s="747">
        <v>4028.5</v>
      </c>
      <c r="D9" s="748">
        <v>3059</v>
      </c>
      <c r="E9" s="771">
        <v>3322.04</v>
      </c>
      <c r="F9" s="757">
        <v>4901.5</v>
      </c>
      <c r="G9" s="777">
        <v>3576</v>
      </c>
      <c r="H9" s="763">
        <v>8480.8799999999992</v>
      </c>
      <c r="I9" s="757">
        <v>3600</v>
      </c>
      <c r="J9" s="757">
        <v>6490</v>
      </c>
      <c r="K9" s="771">
        <v>6872.03</v>
      </c>
      <c r="L9" s="771">
        <v>2186</v>
      </c>
      <c r="M9" s="783">
        <v>2949</v>
      </c>
      <c r="N9" s="771">
        <v>8892</v>
      </c>
      <c r="O9" s="757">
        <v>4507</v>
      </c>
      <c r="P9" s="771">
        <v>2086</v>
      </c>
      <c r="Q9" s="771">
        <v>4304.62</v>
      </c>
      <c r="R9" s="714">
        <f>SUM(C9:Q9)</f>
        <v>69254.569999999992</v>
      </c>
    </row>
    <row r="10" spans="1:18">
      <c r="A10" s="715"/>
      <c r="B10" s="702" t="s">
        <v>10</v>
      </c>
      <c r="C10" s="747">
        <v>3852</v>
      </c>
      <c r="D10" s="747">
        <v>3852</v>
      </c>
      <c r="E10" s="772">
        <v>3852</v>
      </c>
      <c r="F10" s="747">
        <v>3852</v>
      </c>
      <c r="G10" s="772">
        <v>3852</v>
      </c>
      <c r="H10" s="747">
        <v>3852</v>
      </c>
      <c r="I10" s="757">
        <v>2611</v>
      </c>
      <c r="J10" s="747">
        <v>3852</v>
      </c>
      <c r="K10" s="772">
        <v>3852</v>
      </c>
      <c r="L10" s="772">
        <v>3852</v>
      </c>
      <c r="M10" s="772">
        <v>3852</v>
      </c>
      <c r="N10" s="772">
        <v>3852</v>
      </c>
      <c r="O10" s="747">
        <v>3852</v>
      </c>
      <c r="P10" s="772">
        <v>3852</v>
      </c>
      <c r="Q10" s="772">
        <v>3852</v>
      </c>
      <c r="R10" s="714">
        <f>SUM(C10:Q10)</f>
        <v>56539</v>
      </c>
    </row>
    <row r="11" spans="1:18">
      <c r="A11" s="716" t="s">
        <v>11</v>
      </c>
      <c r="B11" s="717" t="s">
        <v>1</v>
      </c>
      <c r="C11" s="746">
        <f>C12+C13+C14+C15+C16</f>
        <v>139086</v>
      </c>
      <c r="D11" s="746">
        <f t="shared" ref="D11:R11" si="1">D12+D13+D14+D15+D16</f>
        <v>0</v>
      </c>
      <c r="E11" s="711">
        <f t="shared" si="1"/>
        <v>32473</v>
      </c>
      <c r="F11" s="746">
        <f t="shared" si="1"/>
        <v>26817</v>
      </c>
      <c r="G11" s="711">
        <f t="shared" si="1"/>
        <v>25281</v>
      </c>
      <c r="H11" s="746">
        <f t="shared" si="1"/>
        <v>37966</v>
      </c>
      <c r="I11" s="746">
        <f t="shared" si="1"/>
        <v>81400</v>
      </c>
      <c r="J11" s="746">
        <f t="shared" si="1"/>
        <v>39123</v>
      </c>
      <c r="K11" s="711">
        <f t="shared" si="1"/>
        <v>27556</v>
      </c>
      <c r="L11" s="711">
        <f t="shared" si="1"/>
        <v>218446</v>
      </c>
      <c r="M11" s="711">
        <f t="shared" si="1"/>
        <v>0</v>
      </c>
      <c r="N11" s="711">
        <f t="shared" si="1"/>
        <v>19780</v>
      </c>
      <c r="O11" s="746">
        <f t="shared" si="1"/>
        <v>38763.839999999997</v>
      </c>
      <c r="P11" s="711">
        <f t="shared" si="1"/>
        <v>7350</v>
      </c>
      <c r="Q11" s="711">
        <f t="shared" si="1"/>
        <v>66203</v>
      </c>
      <c r="R11" s="711">
        <f t="shared" si="1"/>
        <v>760244.84</v>
      </c>
    </row>
    <row r="12" spans="1:18">
      <c r="A12" s="712"/>
      <c r="B12" s="702" t="s">
        <v>12</v>
      </c>
      <c r="C12" s="747">
        <v>12000</v>
      </c>
      <c r="D12" s="748">
        <v>0</v>
      </c>
      <c r="E12" s="771">
        <v>7225</v>
      </c>
      <c r="F12" s="757">
        <v>12000</v>
      </c>
      <c r="G12" s="777">
        <v>10401</v>
      </c>
      <c r="H12" s="763">
        <v>9159</v>
      </c>
      <c r="I12" s="757">
        <v>0</v>
      </c>
      <c r="J12" s="757">
        <v>16675</v>
      </c>
      <c r="K12" s="771">
        <v>7556</v>
      </c>
      <c r="L12" s="771">
        <v>24580</v>
      </c>
      <c r="M12" s="783">
        <v>0</v>
      </c>
      <c r="N12" s="771">
        <v>6235</v>
      </c>
      <c r="O12" s="757">
        <v>9113.84</v>
      </c>
      <c r="P12" s="771">
        <v>0</v>
      </c>
      <c r="Q12" s="771">
        <v>5717</v>
      </c>
      <c r="R12" s="714">
        <f>SUM(C12:Q12)</f>
        <v>120661.84</v>
      </c>
    </row>
    <row r="13" spans="1:18">
      <c r="A13" s="712"/>
      <c r="B13" s="702" t="s">
        <v>13</v>
      </c>
      <c r="C13" s="747">
        <v>9386</v>
      </c>
      <c r="D13" s="748">
        <v>0</v>
      </c>
      <c r="E13" s="771">
        <v>4768</v>
      </c>
      <c r="F13" s="757">
        <v>5967</v>
      </c>
      <c r="G13" s="777">
        <v>6182</v>
      </c>
      <c r="H13" s="763">
        <v>6192</v>
      </c>
      <c r="I13" s="764">
        <v>0</v>
      </c>
      <c r="J13" s="764">
        <v>4348</v>
      </c>
      <c r="K13" s="784">
        <v>2400</v>
      </c>
      <c r="L13" s="784">
        <v>9566</v>
      </c>
      <c r="M13" s="783">
        <v>0</v>
      </c>
      <c r="N13" s="784">
        <v>6545</v>
      </c>
      <c r="O13" s="764">
        <v>0</v>
      </c>
      <c r="P13" s="784">
        <v>5350</v>
      </c>
      <c r="Q13" s="784">
        <v>3736</v>
      </c>
      <c r="R13" s="714">
        <f>SUM(C13:Q13)</f>
        <v>64440</v>
      </c>
    </row>
    <row r="14" spans="1:18">
      <c r="A14" s="712"/>
      <c r="B14" s="702" t="s">
        <v>14</v>
      </c>
      <c r="C14" s="747">
        <v>6500</v>
      </c>
      <c r="D14" s="748">
        <v>0</v>
      </c>
      <c r="E14" s="771">
        <v>11400</v>
      </c>
      <c r="F14" s="757">
        <v>8850</v>
      </c>
      <c r="G14" s="777">
        <v>8698</v>
      </c>
      <c r="H14" s="763">
        <v>21200</v>
      </c>
      <c r="I14" s="764">
        <v>0</v>
      </c>
      <c r="J14" s="764">
        <v>18100</v>
      </c>
      <c r="K14" s="784">
        <v>17600</v>
      </c>
      <c r="L14" s="784">
        <v>5900</v>
      </c>
      <c r="M14" s="783">
        <v>0</v>
      </c>
      <c r="N14" s="784">
        <v>7000</v>
      </c>
      <c r="O14" s="764">
        <v>29650</v>
      </c>
      <c r="P14" s="784">
        <v>2000</v>
      </c>
      <c r="Q14" s="784">
        <v>9750</v>
      </c>
      <c r="R14" s="714">
        <f>SUM(C14:Q14)</f>
        <v>146648</v>
      </c>
    </row>
    <row r="15" spans="1:18">
      <c r="A15" s="712"/>
      <c r="B15" s="702" t="s">
        <v>15</v>
      </c>
      <c r="C15" s="747">
        <v>0</v>
      </c>
      <c r="D15" s="748">
        <v>0</v>
      </c>
      <c r="E15" s="771">
        <v>0</v>
      </c>
      <c r="F15" s="757">
        <v>0</v>
      </c>
      <c r="G15" s="777">
        <v>0</v>
      </c>
      <c r="H15" s="763">
        <v>0</v>
      </c>
      <c r="I15" s="764">
        <v>81400</v>
      </c>
      <c r="J15" s="764">
        <v>0</v>
      </c>
      <c r="K15" s="784">
        <v>0</v>
      </c>
      <c r="L15" s="784">
        <v>0</v>
      </c>
      <c r="M15" s="783">
        <v>0</v>
      </c>
      <c r="N15" s="784">
        <v>0</v>
      </c>
      <c r="O15" s="764">
        <v>0</v>
      </c>
      <c r="P15" s="784">
        <v>0</v>
      </c>
      <c r="Q15" s="784">
        <v>0</v>
      </c>
      <c r="R15" s="714">
        <f>SUM(C15:Q15)</f>
        <v>81400</v>
      </c>
    </row>
    <row r="16" spans="1:18">
      <c r="A16" s="715"/>
      <c r="B16" s="702" t="s">
        <v>16</v>
      </c>
      <c r="C16" s="747">
        <v>111200</v>
      </c>
      <c r="D16" s="748">
        <v>0</v>
      </c>
      <c r="E16" s="771">
        <v>9080</v>
      </c>
      <c r="F16" s="757">
        <v>0</v>
      </c>
      <c r="G16" s="777">
        <v>0</v>
      </c>
      <c r="H16" s="765">
        <v>1415</v>
      </c>
      <c r="I16" s="757"/>
      <c r="J16" s="757">
        <v>0</v>
      </c>
      <c r="K16" s="771">
        <v>0</v>
      </c>
      <c r="L16" s="771">
        <v>178400</v>
      </c>
      <c r="M16" s="783">
        <v>0</v>
      </c>
      <c r="N16" s="771">
        <v>0</v>
      </c>
      <c r="O16" s="757">
        <v>0</v>
      </c>
      <c r="P16" s="771">
        <v>0</v>
      </c>
      <c r="Q16" s="771">
        <v>47000</v>
      </c>
      <c r="R16" s="714">
        <f>SUM(C16:Q16)</f>
        <v>347095</v>
      </c>
    </row>
    <row r="17" spans="1:19">
      <c r="A17" s="716" t="s">
        <v>17</v>
      </c>
      <c r="B17" s="717" t="s">
        <v>1</v>
      </c>
      <c r="C17" s="746">
        <f>C18+C19+C20+C21+C22+C23</f>
        <v>80856</v>
      </c>
      <c r="D17" s="746">
        <f t="shared" ref="D17:R17" si="2">D18+D19+D20+D21+D22+D23</f>
        <v>107045</v>
      </c>
      <c r="E17" s="711">
        <f t="shared" si="2"/>
        <v>283835</v>
      </c>
      <c r="F17" s="746">
        <f t="shared" si="2"/>
        <v>16330</v>
      </c>
      <c r="G17" s="711">
        <f t="shared" si="2"/>
        <v>255209</v>
      </c>
      <c r="H17" s="746">
        <f t="shared" si="2"/>
        <v>80856</v>
      </c>
      <c r="I17" s="746">
        <f t="shared" si="2"/>
        <v>151651</v>
      </c>
      <c r="J17" s="746">
        <f t="shared" si="2"/>
        <v>22000</v>
      </c>
      <c r="K17" s="711">
        <f t="shared" si="2"/>
        <v>28032</v>
      </c>
      <c r="L17" s="711">
        <f t="shared" si="2"/>
        <v>80856</v>
      </c>
      <c r="M17" s="711">
        <f t="shared" si="2"/>
        <v>63969</v>
      </c>
      <c r="N17" s="711">
        <f t="shared" si="2"/>
        <v>80856</v>
      </c>
      <c r="O17" s="746">
        <f t="shared" si="2"/>
        <v>81775</v>
      </c>
      <c r="P17" s="711">
        <v>63969</v>
      </c>
      <c r="Q17" s="711">
        <f t="shared" si="2"/>
        <v>0</v>
      </c>
      <c r="R17" s="711">
        <f t="shared" si="2"/>
        <v>1378195</v>
      </c>
    </row>
    <row r="18" spans="1:19">
      <c r="A18" s="712"/>
      <c r="B18" s="718" t="s">
        <v>18</v>
      </c>
      <c r="C18" s="747">
        <v>0</v>
      </c>
      <c r="D18" s="748">
        <v>0</v>
      </c>
      <c r="E18" s="771">
        <v>0</v>
      </c>
      <c r="F18" s="757">
        <v>0</v>
      </c>
      <c r="G18" s="777">
        <v>0</v>
      </c>
      <c r="H18" s="765">
        <v>0</v>
      </c>
      <c r="I18" s="764">
        <v>0</v>
      </c>
      <c r="J18" s="764">
        <v>0</v>
      </c>
      <c r="K18" s="784">
        <v>0</v>
      </c>
      <c r="L18" s="784">
        <v>0</v>
      </c>
      <c r="M18" s="783">
        <v>0</v>
      </c>
      <c r="N18" s="784">
        <v>0</v>
      </c>
      <c r="O18" s="764">
        <v>0</v>
      </c>
      <c r="P18" s="784">
        <v>0</v>
      </c>
      <c r="Q18" s="784">
        <v>0</v>
      </c>
      <c r="R18" s="714">
        <f t="shared" ref="R18:R23" si="3">SUM(C18:Q18)</f>
        <v>0</v>
      </c>
    </row>
    <row r="19" spans="1:19">
      <c r="A19" s="712"/>
      <c r="B19" s="719" t="s">
        <v>19</v>
      </c>
      <c r="C19" s="747">
        <v>0</v>
      </c>
      <c r="D19" s="748">
        <v>0</v>
      </c>
      <c r="E19" s="771">
        <v>103010</v>
      </c>
      <c r="F19" s="758">
        <v>16330</v>
      </c>
      <c r="G19" s="777">
        <v>255209</v>
      </c>
      <c r="H19" s="765">
        <v>0</v>
      </c>
      <c r="I19" s="764">
        <v>118613</v>
      </c>
      <c r="J19" s="764">
        <v>0</v>
      </c>
      <c r="K19" s="784">
        <v>0</v>
      </c>
      <c r="L19" s="784">
        <v>0</v>
      </c>
      <c r="M19" s="783">
        <v>0</v>
      </c>
      <c r="N19" s="784">
        <v>0</v>
      </c>
      <c r="O19" s="764">
        <v>0</v>
      </c>
      <c r="P19" s="784">
        <v>0</v>
      </c>
      <c r="Q19" s="784">
        <v>0</v>
      </c>
      <c r="R19" s="714">
        <f t="shared" si="3"/>
        <v>493162</v>
      </c>
    </row>
    <row r="20" spans="1:19">
      <c r="A20" s="712"/>
      <c r="B20" s="719" t="s">
        <v>20</v>
      </c>
      <c r="C20" s="747">
        <v>80856</v>
      </c>
      <c r="D20" s="748">
        <v>0</v>
      </c>
      <c r="E20" s="771">
        <v>0</v>
      </c>
      <c r="F20" s="757">
        <v>0</v>
      </c>
      <c r="G20" s="777">
        <v>0</v>
      </c>
      <c r="H20" s="763">
        <v>80856</v>
      </c>
      <c r="I20" s="764">
        <v>33038</v>
      </c>
      <c r="J20" s="764">
        <v>22000</v>
      </c>
      <c r="K20" s="784">
        <v>28032</v>
      </c>
      <c r="L20" s="784">
        <v>80856</v>
      </c>
      <c r="M20" s="783">
        <v>0</v>
      </c>
      <c r="N20" s="784">
        <v>80856</v>
      </c>
      <c r="O20" s="764">
        <v>0</v>
      </c>
      <c r="P20" s="784">
        <v>0</v>
      </c>
      <c r="Q20" s="784">
        <v>0</v>
      </c>
      <c r="R20" s="714">
        <f t="shared" si="3"/>
        <v>406494</v>
      </c>
    </row>
    <row r="21" spans="1:19">
      <c r="A21" s="712"/>
      <c r="B21" s="702" t="s">
        <v>21</v>
      </c>
      <c r="C21" s="747">
        <v>0</v>
      </c>
      <c r="D21" s="748">
        <v>107045</v>
      </c>
      <c r="E21" s="771">
        <v>144885</v>
      </c>
      <c r="F21" s="757">
        <v>0</v>
      </c>
      <c r="G21" s="778">
        <v>0</v>
      </c>
      <c r="H21" s="765">
        <v>0</v>
      </c>
      <c r="I21" s="757">
        <v>0</v>
      </c>
      <c r="J21" s="757">
        <v>0</v>
      </c>
      <c r="K21" s="771">
        <v>0</v>
      </c>
      <c r="L21" s="771">
        <v>0</v>
      </c>
      <c r="M21" s="783">
        <v>63969</v>
      </c>
      <c r="N21" s="771">
        <v>0</v>
      </c>
      <c r="O21" s="757">
        <v>0</v>
      </c>
      <c r="P21" s="771">
        <v>44925</v>
      </c>
      <c r="Q21" s="771">
        <v>0</v>
      </c>
      <c r="R21" s="714">
        <f t="shared" si="3"/>
        <v>360824</v>
      </c>
    </row>
    <row r="22" spans="1:19">
      <c r="A22" s="712"/>
      <c r="B22" s="702" t="s">
        <v>22</v>
      </c>
      <c r="C22" s="747">
        <v>0</v>
      </c>
      <c r="D22" s="748">
        <v>0</v>
      </c>
      <c r="E22" s="773">
        <v>35940</v>
      </c>
      <c r="F22" s="757">
        <v>0</v>
      </c>
      <c r="G22" s="777">
        <v>0</v>
      </c>
      <c r="H22" s="765">
        <v>0</v>
      </c>
      <c r="I22" s="757">
        <v>0</v>
      </c>
      <c r="J22" s="757">
        <v>0</v>
      </c>
      <c r="K22" s="771">
        <v>0</v>
      </c>
      <c r="L22" s="771">
        <v>0</v>
      </c>
      <c r="M22" s="783">
        <v>0</v>
      </c>
      <c r="N22" s="771">
        <v>0</v>
      </c>
      <c r="O22" s="757">
        <v>0</v>
      </c>
      <c r="P22" s="771">
        <v>0</v>
      </c>
      <c r="Q22" s="771">
        <v>0</v>
      </c>
      <c r="R22" s="714">
        <f t="shared" si="3"/>
        <v>35940</v>
      </c>
    </row>
    <row r="23" spans="1:19">
      <c r="A23" s="715"/>
      <c r="B23" s="702" t="s">
        <v>23</v>
      </c>
      <c r="C23" s="747">
        <v>0</v>
      </c>
      <c r="D23" s="748">
        <v>0</v>
      </c>
      <c r="E23" s="771">
        <v>0</v>
      </c>
      <c r="F23" s="757">
        <v>0</v>
      </c>
      <c r="G23" s="779">
        <v>0</v>
      </c>
      <c r="H23" s="765">
        <v>0</v>
      </c>
      <c r="I23" s="757">
        <v>0</v>
      </c>
      <c r="J23" s="757">
        <v>0</v>
      </c>
      <c r="K23" s="771">
        <v>0</v>
      </c>
      <c r="L23" s="771">
        <v>0</v>
      </c>
      <c r="M23" s="783">
        <v>0</v>
      </c>
      <c r="N23" s="771">
        <v>0</v>
      </c>
      <c r="O23" s="757">
        <v>81775</v>
      </c>
      <c r="P23" s="771">
        <v>0</v>
      </c>
      <c r="Q23" s="771">
        <v>0</v>
      </c>
      <c r="R23" s="714">
        <f t="shared" si="3"/>
        <v>81775</v>
      </c>
    </row>
    <row r="24" spans="1:19" s="720" customFormat="1" ht="46.5" customHeight="1">
      <c r="C24" s="749"/>
      <c r="D24" s="749"/>
      <c r="E24" s="773"/>
      <c r="F24" s="759"/>
      <c r="G24" s="778"/>
      <c r="H24" s="749"/>
      <c r="I24" s="759"/>
      <c r="J24" s="759"/>
      <c r="K24" s="773"/>
      <c r="L24" s="773"/>
      <c r="M24" s="785"/>
      <c r="N24" s="773"/>
      <c r="O24" s="759"/>
      <c r="P24" s="773"/>
      <c r="Q24" s="773"/>
      <c r="R24" s="721"/>
    </row>
    <row r="25" spans="1:19" s="720" customFormat="1">
      <c r="A25" s="1158" t="s">
        <v>165</v>
      </c>
      <c r="B25" s="1159"/>
      <c r="C25" s="750">
        <f>C26+C27+C28</f>
        <v>126000</v>
      </c>
      <c r="D25" s="750">
        <f t="shared" ref="D25:R25" si="4">D26+D27+D28</f>
        <v>103560</v>
      </c>
      <c r="E25" s="723">
        <f t="shared" si="4"/>
        <v>108680</v>
      </c>
      <c r="F25" s="750">
        <f t="shared" si="4"/>
        <v>94520</v>
      </c>
      <c r="G25" s="723">
        <f t="shared" si="4"/>
        <v>83880</v>
      </c>
      <c r="H25" s="750">
        <f t="shared" si="4"/>
        <v>109818</v>
      </c>
      <c r="I25" s="750">
        <f t="shared" si="4"/>
        <v>103720</v>
      </c>
      <c r="J25" s="750">
        <f t="shared" si="4"/>
        <v>103520</v>
      </c>
      <c r="K25" s="723">
        <f t="shared" si="4"/>
        <v>112640</v>
      </c>
      <c r="L25" s="723">
        <f t="shared" si="4"/>
        <v>131480</v>
      </c>
      <c r="M25" s="723">
        <f t="shared" si="4"/>
        <v>149000</v>
      </c>
      <c r="N25" s="723">
        <f t="shared" si="4"/>
        <v>102120</v>
      </c>
      <c r="O25" s="750">
        <f t="shared" si="4"/>
        <v>142800</v>
      </c>
      <c r="P25" s="723">
        <f t="shared" si="4"/>
        <v>112800</v>
      </c>
      <c r="Q25" s="723">
        <f t="shared" si="4"/>
        <v>178200</v>
      </c>
      <c r="R25" s="722">
        <f t="shared" si="4"/>
        <v>1762738</v>
      </c>
    </row>
    <row r="26" spans="1:19" s="727" customFormat="1">
      <c r="A26" s="724" t="s">
        <v>24</v>
      </c>
      <c r="B26" s="725"/>
      <c r="C26" s="751">
        <v>90000</v>
      </c>
      <c r="D26" s="752">
        <v>70560</v>
      </c>
      <c r="E26" s="774">
        <v>75680</v>
      </c>
      <c r="F26" s="760">
        <v>58520</v>
      </c>
      <c r="G26" s="780">
        <v>50880</v>
      </c>
      <c r="H26" s="766">
        <v>73818</v>
      </c>
      <c r="I26" s="757">
        <v>70720</v>
      </c>
      <c r="J26" s="760">
        <v>70520</v>
      </c>
      <c r="K26" s="771">
        <v>76640</v>
      </c>
      <c r="L26" s="774">
        <v>95480</v>
      </c>
      <c r="M26" s="786">
        <v>116000</v>
      </c>
      <c r="N26" s="774">
        <v>66120</v>
      </c>
      <c r="O26" s="760">
        <v>106800</v>
      </c>
      <c r="P26" s="774">
        <v>76800</v>
      </c>
      <c r="Q26" s="774">
        <v>145200</v>
      </c>
      <c r="R26" s="726">
        <f>SUM(C26:Q26)</f>
        <v>1243738</v>
      </c>
      <c r="S26" s="701"/>
    </row>
    <row r="27" spans="1:19" s="727" customFormat="1">
      <c r="A27" s="724" t="s">
        <v>25</v>
      </c>
      <c r="B27" s="725"/>
      <c r="C27" s="747">
        <v>36000</v>
      </c>
      <c r="D27" s="753">
        <v>33000</v>
      </c>
      <c r="E27" s="771">
        <v>33000</v>
      </c>
      <c r="F27" s="757">
        <v>36000</v>
      </c>
      <c r="G27" s="777">
        <v>33000</v>
      </c>
      <c r="H27" s="763">
        <v>36000</v>
      </c>
      <c r="I27" s="757">
        <v>33000</v>
      </c>
      <c r="J27" s="757">
        <v>33000</v>
      </c>
      <c r="K27" s="771">
        <v>36000</v>
      </c>
      <c r="L27" s="771">
        <v>36000</v>
      </c>
      <c r="M27" s="783">
        <v>33000</v>
      </c>
      <c r="N27" s="771">
        <v>36000</v>
      </c>
      <c r="O27" s="757">
        <v>36000</v>
      </c>
      <c r="P27" s="771">
        <v>36000</v>
      </c>
      <c r="Q27" s="771">
        <v>33000</v>
      </c>
      <c r="R27" s="714">
        <f>SUM(C27:Q27)</f>
        <v>519000</v>
      </c>
      <c r="S27" s="701"/>
    </row>
    <row r="28" spans="1:19" s="727" customFormat="1">
      <c r="A28" s="724" t="s">
        <v>26</v>
      </c>
      <c r="B28" s="725"/>
      <c r="C28" s="747">
        <v>0</v>
      </c>
      <c r="D28" s="753">
        <v>0</v>
      </c>
      <c r="E28" s="771">
        <v>0</v>
      </c>
      <c r="F28" s="757">
        <v>0</v>
      </c>
      <c r="G28" s="777">
        <v>0</v>
      </c>
      <c r="H28" s="763">
        <v>0</v>
      </c>
      <c r="I28" s="757">
        <v>0</v>
      </c>
      <c r="J28" s="757">
        <v>0</v>
      </c>
      <c r="K28" s="771">
        <v>0</v>
      </c>
      <c r="L28" s="771">
        <v>0</v>
      </c>
      <c r="M28" s="783">
        <v>0</v>
      </c>
      <c r="N28" s="771">
        <v>0</v>
      </c>
      <c r="O28" s="757">
        <v>0</v>
      </c>
      <c r="P28" s="771">
        <v>0</v>
      </c>
      <c r="Q28" s="771">
        <v>0</v>
      </c>
      <c r="R28" s="714">
        <f>SUM(C28:Q28)</f>
        <v>0</v>
      </c>
      <c r="S28" s="701"/>
    </row>
    <row r="29" spans="1:19" s="727" customFormat="1">
      <c r="A29" s="728"/>
      <c r="C29" s="754"/>
      <c r="D29" s="755"/>
      <c r="E29" s="775"/>
      <c r="F29" s="761"/>
      <c r="G29" s="775"/>
      <c r="H29" s="761"/>
      <c r="I29" s="761"/>
      <c r="J29" s="761"/>
      <c r="K29" s="775"/>
      <c r="L29" s="775"/>
      <c r="M29" s="787"/>
      <c r="N29" s="775"/>
      <c r="O29" s="761"/>
      <c r="P29" s="775"/>
      <c r="Q29" s="775"/>
      <c r="R29" s="729"/>
    </row>
    <row r="30" spans="1:19" s="727" customFormat="1" ht="22.15" customHeight="1">
      <c r="A30" s="1160"/>
      <c r="B30" s="1160"/>
      <c r="C30" s="756"/>
      <c r="D30" s="756"/>
      <c r="E30" s="776"/>
      <c r="F30" s="762"/>
      <c r="G30" s="781"/>
      <c r="H30" s="767"/>
      <c r="I30" s="762"/>
      <c r="J30" s="762"/>
      <c r="K30" s="781"/>
      <c r="L30" s="781"/>
      <c r="M30" s="788"/>
      <c r="N30" s="781"/>
      <c r="O30" s="762"/>
      <c r="P30" s="781"/>
      <c r="Q30" s="781"/>
      <c r="R30" s="189"/>
      <c r="S30" s="720"/>
    </row>
    <row r="31" spans="1:19" ht="36" customHeight="1">
      <c r="A31" s="1161" t="s">
        <v>28</v>
      </c>
      <c r="B31" s="1161"/>
      <c r="C31" s="750">
        <f>C5+C11+C17+C25</f>
        <v>376476.5</v>
      </c>
      <c r="D31" s="750">
        <f t="shared" ref="D31:S31" si="5">D5+D11+D17+D25</f>
        <v>242554</v>
      </c>
      <c r="E31" s="723">
        <f t="shared" si="5"/>
        <v>457404.56</v>
      </c>
      <c r="F31" s="750">
        <f t="shared" si="5"/>
        <v>166555.66</v>
      </c>
      <c r="G31" s="723">
        <f t="shared" si="5"/>
        <v>393020</v>
      </c>
      <c r="H31" s="750">
        <f t="shared" si="5"/>
        <v>271177.88</v>
      </c>
      <c r="I31" s="750">
        <f t="shared" si="5"/>
        <v>357351</v>
      </c>
      <c r="J31" s="750">
        <f t="shared" si="5"/>
        <v>185384</v>
      </c>
      <c r="K31" s="723">
        <f t="shared" si="5"/>
        <v>199935.84999999998</v>
      </c>
      <c r="L31" s="723">
        <f t="shared" si="5"/>
        <v>479907</v>
      </c>
      <c r="M31" s="723">
        <f t="shared" si="5"/>
        <v>269562</v>
      </c>
      <c r="N31" s="723">
        <f t="shared" si="5"/>
        <v>239810</v>
      </c>
      <c r="O31" s="750">
        <f t="shared" si="5"/>
        <v>299396.83999999997</v>
      </c>
      <c r="P31" s="723">
        <f t="shared" si="5"/>
        <v>199318</v>
      </c>
      <c r="Q31" s="723">
        <f t="shared" si="5"/>
        <v>279136.78000000003</v>
      </c>
      <c r="R31" s="722">
        <f t="shared" si="5"/>
        <v>4397946.07</v>
      </c>
      <c r="S31" s="722">
        <f t="shared" si="5"/>
        <v>0</v>
      </c>
    </row>
    <row r="32" spans="1:19" s="730" customFormat="1">
      <c r="C32" s="731"/>
      <c r="D32" s="732"/>
      <c r="E32" s="732"/>
      <c r="F32" s="732"/>
      <c r="G32" s="732"/>
      <c r="H32" s="733"/>
      <c r="I32" s="732"/>
      <c r="J32" s="732"/>
      <c r="K32" s="732"/>
      <c r="L32" s="732"/>
      <c r="M32" s="732"/>
      <c r="N32" s="732"/>
      <c r="O32" s="732"/>
      <c r="P32" s="732"/>
      <c r="Q32" s="732"/>
      <c r="R32" s="732"/>
    </row>
    <row r="33" spans="2:18" s="730" customFormat="1">
      <c r="B33" s="730" t="s">
        <v>166</v>
      </c>
      <c r="C33" s="732"/>
      <c r="D33" s="732"/>
      <c r="E33" s="732"/>
      <c r="F33" s="732"/>
      <c r="G33" s="732"/>
      <c r="H33" s="732"/>
      <c r="I33" s="732"/>
      <c r="J33" s="732"/>
      <c r="K33" s="732"/>
      <c r="L33" s="732"/>
      <c r="M33" s="732"/>
      <c r="N33" s="732"/>
      <c r="O33" s="732"/>
      <c r="P33" s="732"/>
      <c r="Q33" s="732"/>
    </row>
    <row r="34" spans="2:18" s="730" customFormat="1">
      <c r="B34" s="730" t="s">
        <v>29</v>
      </c>
      <c r="C34" s="732"/>
      <c r="D34" s="732"/>
      <c r="E34" s="732"/>
      <c r="F34" s="732"/>
      <c r="G34" s="732"/>
      <c r="H34" s="732"/>
      <c r="I34" s="732"/>
      <c r="J34" s="732"/>
      <c r="K34" s="732"/>
      <c r="L34" s="732"/>
      <c r="M34" s="732"/>
      <c r="N34" s="732"/>
      <c r="O34" s="732"/>
      <c r="P34" s="732"/>
      <c r="Q34" s="732"/>
    </row>
    <row r="35" spans="2:18" s="730" customFormat="1">
      <c r="B35" s="730" t="s">
        <v>167</v>
      </c>
    </row>
    <row r="36" spans="2:18" s="730" customFormat="1">
      <c r="C36" s="730" t="s">
        <v>29</v>
      </c>
    </row>
    <row r="37" spans="2:18" s="730" customFormat="1"/>
    <row r="38" spans="2:18" s="730" customFormat="1">
      <c r="C38" s="732"/>
      <c r="D38" s="732"/>
      <c r="E38" s="732"/>
      <c r="F38" s="732"/>
      <c r="G38" s="732"/>
      <c r="H38" s="732"/>
      <c r="I38" s="732"/>
      <c r="J38" s="732"/>
      <c r="K38" s="732"/>
      <c r="L38" s="732"/>
      <c r="M38" s="732"/>
      <c r="N38" s="732"/>
      <c r="O38" s="732"/>
      <c r="P38" s="732"/>
      <c r="Q38" s="732"/>
    </row>
    <row r="39" spans="2:18" s="730" customFormat="1"/>
    <row r="40" spans="2:18" s="730" customFormat="1"/>
    <row r="41" spans="2:18" s="730" customFormat="1"/>
    <row r="42" spans="2:18" s="734" customFormat="1">
      <c r="C42" s="735"/>
      <c r="D42" s="736"/>
      <c r="E42" s="735"/>
      <c r="F42" s="736"/>
      <c r="G42" s="735"/>
      <c r="H42" s="736"/>
      <c r="I42" s="735"/>
      <c r="J42" s="736"/>
      <c r="K42" s="735"/>
      <c r="L42" s="736"/>
      <c r="M42" s="735"/>
      <c r="N42" s="736"/>
      <c r="O42" s="735"/>
      <c r="P42" s="736"/>
      <c r="Q42" s="735"/>
      <c r="R42" s="737"/>
    </row>
    <row r="43" spans="2:18" s="734" customFormat="1">
      <c r="C43" s="735"/>
      <c r="D43" s="736"/>
      <c r="E43" s="735"/>
      <c r="F43" s="736"/>
      <c r="G43" s="735"/>
      <c r="H43" s="736"/>
      <c r="I43" s="735"/>
      <c r="J43" s="736"/>
      <c r="K43" s="735"/>
      <c r="L43" s="736"/>
      <c r="M43" s="735"/>
      <c r="N43" s="736"/>
      <c r="O43" s="735"/>
      <c r="P43" s="736"/>
      <c r="Q43" s="735"/>
      <c r="R43" s="737"/>
    </row>
    <row r="44" spans="2:18" s="734" customFormat="1">
      <c r="C44" s="735"/>
      <c r="D44" s="736"/>
      <c r="E44" s="735"/>
      <c r="F44" s="736"/>
      <c r="G44" s="735"/>
      <c r="H44" s="736"/>
      <c r="I44" s="735"/>
      <c r="J44" s="736"/>
      <c r="K44" s="735"/>
      <c r="L44" s="736"/>
      <c r="M44" s="735"/>
      <c r="N44" s="736"/>
      <c r="O44" s="735"/>
      <c r="P44" s="736"/>
      <c r="Q44" s="735"/>
      <c r="R44" s="737"/>
    </row>
  </sheetData>
  <mergeCells count="4">
    <mergeCell ref="A1:R1"/>
    <mergeCell ref="A25:B25"/>
    <mergeCell ref="A30:B30"/>
    <mergeCell ref="A31:B31"/>
  </mergeCells>
  <pageMargins left="0.11811023622047245" right="0.11811023622047245" top="0" bottom="0" header="0.31496062992125984" footer="0.31496062992125984"/>
  <pageSetup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1"/>
  <sheetViews>
    <sheetView zoomScale="90" zoomScaleNormal="9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E5" sqref="E5"/>
    </sheetView>
  </sheetViews>
  <sheetFormatPr defaultColWidth="14.375" defaultRowHeight="23.25"/>
  <cols>
    <col min="1" max="1" width="14.375" style="129" customWidth="1"/>
    <col min="2" max="4" width="12.5" style="129" customWidth="1"/>
    <col min="5" max="5" width="14.25" style="129" customWidth="1"/>
    <col min="6" max="15" width="12.5" style="129" customWidth="1"/>
    <col min="16" max="256" width="14.375" style="129"/>
    <col min="257" max="257" width="14.375" style="129" customWidth="1"/>
    <col min="258" max="260" width="12.5" style="129" customWidth="1"/>
    <col min="261" max="261" width="14.25" style="129" customWidth="1"/>
    <col min="262" max="271" width="12.5" style="129" customWidth="1"/>
    <col min="272" max="512" width="14.375" style="129"/>
    <col min="513" max="513" width="14.375" style="129" customWidth="1"/>
    <col min="514" max="516" width="12.5" style="129" customWidth="1"/>
    <col min="517" max="517" width="14.25" style="129" customWidth="1"/>
    <col min="518" max="527" width="12.5" style="129" customWidth="1"/>
    <col min="528" max="768" width="14.375" style="129"/>
    <col min="769" max="769" width="14.375" style="129" customWidth="1"/>
    <col min="770" max="772" width="12.5" style="129" customWidth="1"/>
    <col min="773" max="773" width="14.25" style="129" customWidth="1"/>
    <col min="774" max="783" width="12.5" style="129" customWidth="1"/>
    <col min="784" max="1024" width="14.375" style="129"/>
    <col min="1025" max="1025" width="14.375" style="129" customWidth="1"/>
    <col min="1026" max="1028" width="12.5" style="129" customWidth="1"/>
    <col min="1029" max="1029" width="14.25" style="129" customWidth="1"/>
    <col min="1030" max="1039" width="12.5" style="129" customWidth="1"/>
    <col min="1040" max="1280" width="14.375" style="129"/>
    <col min="1281" max="1281" width="14.375" style="129" customWidth="1"/>
    <col min="1282" max="1284" width="12.5" style="129" customWidth="1"/>
    <col min="1285" max="1285" width="14.25" style="129" customWidth="1"/>
    <col min="1286" max="1295" width="12.5" style="129" customWidth="1"/>
    <col min="1296" max="1536" width="14.375" style="129"/>
    <col min="1537" max="1537" width="14.375" style="129" customWidth="1"/>
    <col min="1538" max="1540" width="12.5" style="129" customWidth="1"/>
    <col min="1541" max="1541" width="14.25" style="129" customWidth="1"/>
    <col min="1542" max="1551" width="12.5" style="129" customWidth="1"/>
    <col min="1552" max="1792" width="14.375" style="129"/>
    <col min="1793" max="1793" width="14.375" style="129" customWidth="1"/>
    <col min="1794" max="1796" width="12.5" style="129" customWidth="1"/>
    <col min="1797" max="1797" width="14.25" style="129" customWidth="1"/>
    <col min="1798" max="1807" width="12.5" style="129" customWidth="1"/>
    <col min="1808" max="2048" width="14.375" style="129"/>
    <col min="2049" max="2049" width="14.375" style="129" customWidth="1"/>
    <col min="2050" max="2052" width="12.5" style="129" customWidth="1"/>
    <col min="2053" max="2053" width="14.25" style="129" customWidth="1"/>
    <col min="2054" max="2063" width="12.5" style="129" customWidth="1"/>
    <col min="2064" max="2304" width="14.375" style="129"/>
    <col min="2305" max="2305" width="14.375" style="129" customWidth="1"/>
    <col min="2306" max="2308" width="12.5" style="129" customWidth="1"/>
    <col min="2309" max="2309" width="14.25" style="129" customWidth="1"/>
    <col min="2310" max="2319" width="12.5" style="129" customWidth="1"/>
    <col min="2320" max="2560" width="14.375" style="129"/>
    <col min="2561" max="2561" width="14.375" style="129" customWidth="1"/>
    <col min="2562" max="2564" width="12.5" style="129" customWidth="1"/>
    <col min="2565" max="2565" width="14.25" style="129" customWidth="1"/>
    <col min="2566" max="2575" width="12.5" style="129" customWidth="1"/>
    <col min="2576" max="2816" width="14.375" style="129"/>
    <col min="2817" max="2817" width="14.375" style="129" customWidth="1"/>
    <col min="2818" max="2820" width="12.5" style="129" customWidth="1"/>
    <col min="2821" max="2821" width="14.25" style="129" customWidth="1"/>
    <col min="2822" max="2831" width="12.5" style="129" customWidth="1"/>
    <col min="2832" max="3072" width="14.375" style="129"/>
    <col min="3073" max="3073" width="14.375" style="129" customWidth="1"/>
    <col min="3074" max="3076" width="12.5" style="129" customWidth="1"/>
    <col min="3077" max="3077" width="14.25" style="129" customWidth="1"/>
    <col min="3078" max="3087" width="12.5" style="129" customWidth="1"/>
    <col min="3088" max="3328" width="14.375" style="129"/>
    <col min="3329" max="3329" width="14.375" style="129" customWidth="1"/>
    <col min="3330" max="3332" width="12.5" style="129" customWidth="1"/>
    <col min="3333" max="3333" width="14.25" style="129" customWidth="1"/>
    <col min="3334" max="3343" width="12.5" style="129" customWidth="1"/>
    <col min="3344" max="3584" width="14.375" style="129"/>
    <col min="3585" max="3585" width="14.375" style="129" customWidth="1"/>
    <col min="3586" max="3588" width="12.5" style="129" customWidth="1"/>
    <col min="3589" max="3589" width="14.25" style="129" customWidth="1"/>
    <col min="3590" max="3599" width="12.5" style="129" customWidth="1"/>
    <col min="3600" max="3840" width="14.375" style="129"/>
    <col min="3841" max="3841" width="14.375" style="129" customWidth="1"/>
    <col min="3842" max="3844" width="12.5" style="129" customWidth="1"/>
    <col min="3845" max="3845" width="14.25" style="129" customWidth="1"/>
    <col min="3846" max="3855" width="12.5" style="129" customWidth="1"/>
    <col min="3856" max="4096" width="14.375" style="129"/>
    <col min="4097" max="4097" width="14.375" style="129" customWidth="1"/>
    <col min="4098" max="4100" width="12.5" style="129" customWidth="1"/>
    <col min="4101" max="4101" width="14.25" style="129" customWidth="1"/>
    <col min="4102" max="4111" width="12.5" style="129" customWidth="1"/>
    <col min="4112" max="4352" width="14.375" style="129"/>
    <col min="4353" max="4353" width="14.375" style="129" customWidth="1"/>
    <col min="4354" max="4356" width="12.5" style="129" customWidth="1"/>
    <col min="4357" max="4357" width="14.25" style="129" customWidth="1"/>
    <col min="4358" max="4367" width="12.5" style="129" customWidth="1"/>
    <col min="4368" max="4608" width="14.375" style="129"/>
    <col min="4609" max="4609" width="14.375" style="129" customWidth="1"/>
    <col min="4610" max="4612" width="12.5" style="129" customWidth="1"/>
    <col min="4613" max="4613" width="14.25" style="129" customWidth="1"/>
    <col min="4614" max="4623" width="12.5" style="129" customWidth="1"/>
    <col min="4624" max="4864" width="14.375" style="129"/>
    <col min="4865" max="4865" width="14.375" style="129" customWidth="1"/>
    <col min="4866" max="4868" width="12.5" style="129" customWidth="1"/>
    <col min="4869" max="4869" width="14.25" style="129" customWidth="1"/>
    <col min="4870" max="4879" width="12.5" style="129" customWidth="1"/>
    <col min="4880" max="5120" width="14.375" style="129"/>
    <col min="5121" max="5121" width="14.375" style="129" customWidth="1"/>
    <col min="5122" max="5124" width="12.5" style="129" customWidth="1"/>
    <col min="5125" max="5125" width="14.25" style="129" customWidth="1"/>
    <col min="5126" max="5135" width="12.5" style="129" customWidth="1"/>
    <col min="5136" max="5376" width="14.375" style="129"/>
    <col min="5377" max="5377" width="14.375" style="129" customWidth="1"/>
    <col min="5378" max="5380" width="12.5" style="129" customWidth="1"/>
    <col min="5381" max="5381" width="14.25" style="129" customWidth="1"/>
    <col min="5382" max="5391" width="12.5" style="129" customWidth="1"/>
    <col min="5392" max="5632" width="14.375" style="129"/>
    <col min="5633" max="5633" width="14.375" style="129" customWidth="1"/>
    <col min="5634" max="5636" width="12.5" style="129" customWidth="1"/>
    <col min="5637" max="5637" width="14.25" style="129" customWidth="1"/>
    <col min="5638" max="5647" width="12.5" style="129" customWidth="1"/>
    <col min="5648" max="5888" width="14.375" style="129"/>
    <col min="5889" max="5889" width="14.375" style="129" customWidth="1"/>
    <col min="5890" max="5892" width="12.5" style="129" customWidth="1"/>
    <col min="5893" max="5893" width="14.25" style="129" customWidth="1"/>
    <col min="5894" max="5903" width="12.5" style="129" customWidth="1"/>
    <col min="5904" max="6144" width="14.375" style="129"/>
    <col min="6145" max="6145" width="14.375" style="129" customWidth="1"/>
    <col min="6146" max="6148" width="12.5" style="129" customWidth="1"/>
    <col min="6149" max="6149" width="14.25" style="129" customWidth="1"/>
    <col min="6150" max="6159" width="12.5" style="129" customWidth="1"/>
    <col min="6160" max="6400" width="14.375" style="129"/>
    <col min="6401" max="6401" width="14.375" style="129" customWidth="1"/>
    <col min="6402" max="6404" width="12.5" style="129" customWidth="1"/>
    <col min="6405" max="6405" width="14.25" style="129" customWidth="1"/>
    <col min="6406" max="6415" width="12.5" style="129" customWidth="1"/>
    <col min="6416" max="6656" width="14.375" style="129"/>
    <col min="6657" max="6657" width="14.375" style="129" customWidth="1"/>
    <col min="6658" max="6660" width="12.5" style="129" customWidth="1"/>
    <col min="6661" max="6661" width="14.25" style="129" customWidth="1"/>
    <col min="6662" max="6671" width="12.5" style="129" customWidth="1"/>
    <col min="6672" max="6912" width="14.375" style="129"/>
    <col min="6913" max="6913" width="14.375" style="129" customWidth="1"/>
    <col min="6914" max="6916" width="12.5" style="129" customWidth="1"/>
    <col min="6917" max="6917" width="14.25" style="129" customWidth="1"/>
    <col min="6918" max="6927" width="12.5" style="129" customWidth="1"/>
    <col min="6928" max="7168" width="14.375" style="129"/>
    <col min="7169" max="7169" width="14.375" style="129" customWidth="1"/>
    <col min="7170" max="7172" width="12.5" style="129" customWidth="1"/>
    <col min="7173" max="7173" width="14.25" style="129" customWidth="1"/>
    <col min="7174" max="7183" width="12.5" style="129" customWidth="1"/>
    <col min="7184" max="7424" width="14.375" style="129"/>
    <col min="7425" max="7425" width="14.375" style="129" customWidth="1"/>
    <col min="7426" max="7428" width="12.5" style="129" customWidth="1"/>
    <col min="7429" max="7429" width="14.25" style="129" customWidth="1"/>
    <col min="7430" max="7439" width="12.5" style="129" customWidth="1"/>
    <col min="7440" max="7680" width="14.375" style="129"/>
    <col min="7681" max="7681" width="14.375" style="129" customWidth="1"/>
    <col min="7682" max="7684" width="12.5" style="129" customWidth="1"/>
    <col min="7685" max="7685" width="14.25" style="129" customWidth="1"/>
    <col min="7686" max="7695" width="12.5" style="129" customWidth="1"/>
    <col min="7696" max="7936" width="14.375" style="129"/>
    <col min="7937" max="7937" width="14.375" style="129" customWidth="1"/>
    <col min="7938" max="7940" width="12.5" style="129" customWidth="1"/>
    <col min="7941" max="7941" width="14.25" style="129" customWidth="1"/>
    <col min="7942" max="7951" width="12.5" style="129" customWidth="1"/>
    <col min="7952" max="8192" width="14.375" style="129"/>
    <col min="8193" max="8193" width="14.375" style="129" customWidth="1"/>
    <col min="8194" max="8196" width="12.5" style="129" customWidth="1"/>
    <col min="8197" max="8197" width="14.25" style="129" customWidth="1"/>
    <col min="8198" max="8207" width="12.5" style="129" customWidth="1"/>
    <col min="8208" max="8448" width="14.375" style="129"/>
    <col min="8449" max="8449" width="14.375" style="129" customWidth="1"/>
    <col min="8450" max="8452" width="12.5" style="129" customWidth="1"/>
    <col min="8453" max="8453" width="14.25" style="129" customWidth="1"/>
    <col min="8454" max="8463" width="12.5" style="129" customWidth="1"/>
    <col min="8464" max="8704" width="14.375" style="129"/>
    <col min="8705" max="8705" width="14.375" style="129" customWidth="1"/>
    <col min="8706" max="8708" width="12.5" style="129" customWidth="1"/>
    <col min="8709" max="8709" width="14.25" style="129" customWidth="1"/>
    <col min="8710" max="8719" width="12.5" style="129" customWidth="1"/>
    <col min="8720" max="8960" width="14.375" style="129"/>
    <col min="8961" max="8961" width="14.375" style="129" customWidth="1"/>
    <col min="8962" max="8964" width="12.5" style="129" customWidth="1"/>
    <col min="8965" max="8965" width="14.25" style="129" customWidth="1"/>
    <col min="8966" max="8975" width="12.5" style="129" customWidth="1"/>
    <col min="8976" max="9216" width="14.375" style="129"/>
    <col min="9217" max="9217" width="14.375" style="129" customWidth="1"/>
    <col min="9218" max="9220" width="12.5" style="129" customWidth="1"/>
    <col min="9221" max="9221" width="14.25" style="129" customWidth="1"/>
    <col min="9222" max="9231" width="12.5" style="129" customWidth="1"/>
    <col min="9232" max="9472" width="14.375" style="129"/>
    <col min="9473" max="9473" width="14.375" style="129" customWidth="1"/>
    <col min="9474" max="9476" width="12.5" style="129" customWidth="1"/>
    <col min="9477" max="9477" width="14.25" style="129" customWidth="1"/>
    <col min="9478" max="9487" width="12.5" style="129" customWidth="1"/>
    <col min="9488" max="9728" width="14.375" style="129"/>
    <col min="9729" max="9729" width="14.375" style="129" customWidth="1"/>
    <col min="9730" max="9732" width="12.5" style="129" customWidth="1"/>
    <col min="9733" max="9733" width="14.25" style="129" customWidth="1"/>
    <col min="9734" max="9743" width="12.5" style="129" customWidth="1"/>
    <col min="9744" max="9984" width="14.375" style="129"/>
    <col min="9985" max="9985" width="14.375" style="129" customWidth="1"/>
    <col min="9986" max="9988" width="12.5" style="129" customWidth="1"/>
    <col min="9989" max="9989" width="14.25" style="129" customWidth="1"/>
    <col min="9990" max="9999" width="12.5" style="129" customWidth="1"/>
    <col min="10000" max="10240" width="14.375" style="129"/>
    <col min="10241" max="10241" width="14.375" style="129" customWidth="1"/>
    <col min="10242" max="10244" width="12.5" style="129" customWidth="1"/>
    <col min="10245" max="10245" width="14.25" style="129" customWidth="1"/>
    <col min="10246" max="10255" width="12.5" style="129" customWidth="1"/>
    <col min="10256" max="10496" width="14.375" style="129"/>
    <col min="10497" max="10497" width="14.375" style="129" customWidth="1"/>
    <col min="10498" max="10500" width="12.5" style="129" customWidth="1"/>
    <col min="10501" max="10501" width="14.25" style="129" customWidth="1"/>
    <col min="10502" max="10511" width="12.5" style="129" customWidth="1"/>
    <col min="10512" max="10752" width="14.375" style="129"/>
    <col min="10753" max="10753" width="14.375" style="129" customWidth="1"/>
    <col min="10754" max="10756" width="12.5" style="129" customWidth="1"/>
    <col min="10757" max="10757" width="14.25" style="129" customWidth="1"/>
    <col min="10758" max="10767" width="12.5" style="129" customWidth="1"/>
    <col min="10768" max="11008" width="14.375" style="129"/>
    <col min="11009" max="11009" width="14.375" style="129" customWidth="1"/>
    <col min="11010" max="11012" width="12.5" style="129" customWidth="1"/>
    <col min="11013" max="11013" width="14.25" style="129" customWidth="1"/>
    <col min="11014" max="11023" width="12.5" style="129" customWidth="1"/>
    <col min="11024" max="11264" width="14.375" style="129"/>
    <col min="11265" max="11265" width="14.375" style="129" customWidth="1"/>
    <col min="11266" max="11268" width="12.5" style="129" customWidth="1"/>
    <col min="11269" max="11269" width="14.25" style="129" customWidth="1"/>
    <col min="11270" max="11279" width="12.5" style="129" customWidth="1"/>
    <col min="11280" max="11520" width="14.375" style="129"/>
    <col min="11521" max="11521" width="14.375" style="129" customWidth="1"/>
    <col min="11522" max="11524" width="12.5" style="129" customWidth="1"/>
    <col min="11525" max="11525" width="14.25" style="129" customWidth="1"/>
    <col min="11526" max="11535" width="12.5" style="129" customWidth="1"/>
    <col min="11536" max="11776" width="14.375" style="129"/>
    <col min="11777" max="11777" width="14.375" style="129" customWidth="1"/>
    <col min="11778" max="11780" width="12.5" style="129" customWidth="1"/>
    <col min="11781" max="11781" width="14.25" style="129" customWidth="1"/>
    <col min="11782" max="11791" width="12.5" style="129" customWidth="1"/>
    <col min="11792" max="12032" width="14.375" style="129"/>
    <col min="12033" max="12033" width="14.375" style="129" customWidth="1"/>
    <col min="12034" max="12036" width="12.5" style="129" customWidth="1"/>
    <col min="12037" max="12037" width="14.25" style="129" customWidth="1"/>
    <col min="12038" max="12047" width="12.5" style="129" customWidth="1"/>
    <col min="12048" max="12288" width="14.375" style="129"/>
    <col min="12289" max="12289" width="14.375" style="129" customWidth="1"/>
    <col min="12290" max="12292" width="12.5" style="129" customWidth="1"/>
    <col min="12293" max="12293" width="14.25" style="129" customWidth="1"/>
    <col min="12294" max="12303" width="12.5" style="129" customWidth="1"/>
    <col min="12304" max="12544" width="14.375" style="129"/>
    <col min="12545" max="12545" width="14.375" style="129" customWidth="1"/>
    <col min="12546" max="12548" width="12.5" style="129" customWidth="1"/>
    <col min="12549" max="12549" width="14.25" style="129" customWidth="1"/>
    <col min="12550" max="12559" width="12.5" style="129" customWidth="1"/>
    <col min="12560" max="12800" width="14.375" style="129"/>
    <col min="12801" max="12801" width="14.375" style="129" customWidth="1"/>
    <col min="12802" max="12804" width="12.5" style="129" customWidth="1"/>
    <col min="12805" max="12805" width="14.25" style="129" customWidth="1"/>
    <col min="12806" max="12815" width="12.5" style="129" customWidth="1"/>
    <col min="12816" max="13056" width="14.375" style="129"/>
    <col min="13057" max="13057" width="14.375" style="129" customWidth="1"/>
    <col min="13058" max="13060" width="12.5" style="129" customWidth="1"/>
    <col min="13061" max="13061" width="14.25" style="129" customWidth="1"/>
    <col min="13062" max="13071" width="12.5" style="129" customWidth="1"/>
    <col min="13072" max="13312" width="14.375" style="129"/>
    <col min="13313" max="13313" width="14.375" style="129" customWidth="1"/>
    <col min="13314" max="13316" width="12.5" style="129" customWidth="1"/>
    <col min="13317" max="13317" width="14.25" style="129" customWidth="1"/>
    <col min="13318" max="13327" width="12.5" style="129" customWidth="1"/>
    <col min="13328" max="13568" width="14.375" style="129"/>
    <col min="13569" max="13569" width="14.375" style="129" customWidth="1"/>
    <col min="13570" max="13572" width="12.5" style="129" customWidth="1"/>
    <col min="13573" max="13573" width="14.25" style="129" customWidth="1"/>
    <col min="13574" max="13583" width="12.5" style="129" customWidth="1"/>
    <col min="13584" max="13824" width="14.375" style="129"/>
    <col min="13825" max="13825" width="14.375" style="129" customWidth="1"/>
    <col min="13826" max="13828" width="12.5" style="129" customWidth="1"/>
    <col min="13829" max="13829" width="14.25" style="129" customWidth="1"/>
    <col min="13830" max="13839" width="12.5" style="129" customWidth="1"/>
    <col min="13840" max="14080" width="14.375" style="129"/>
    <col min="14081" max="14081" width="14.375" style="129" customWidth="1"/>
    <col min="14082" max="14084" width="12.5" style="129" customWidth="1"/>
    <col min="14085" max="14085" width="14.25" style="129" customWidth="1"/>
    <col min="14086" max="14095" width="12.5" style="129" customWidth="1"/>
    <col min="14096" max="14336" width="14.375" style="129"/>
    <col min="14337" max="14337" width="14.375" style="129" customWidth="1"/>
    <col min="14338" max="14340" width="12.5" style="129" customWidth="1"/>
    <col min="14341" max="14341" width="14.25" style="129" customWidth="1"/>
    <col min="14342" max="14351" width="12.5" style="129" customWidth="1"/>
    <col min="14352" max="14592" width="14.375" style="129"/>
    <col min="14593" max="14593" width="14.375" style="129" customWidth="1"/>
    <col min="14594" max="14596" width="12.5" style="129" customWidth="1"/>
    <col min="14597" max="14597" width="14.25" style="129" customWidth="1"/>
    <col min="14598" max="14607" width="12.5" style="129" customWidth="1"/>
    <col min="14608" max="14848" width="14.375" style="129"/>
    <col min="14849" max="14849" width="14.375" style="129" customWidth="1"/>
    <col min="14850" max="14852" width="12.5" style="129" customWidth="1"/>
    <col min="14853" max="14853" width="14.25" style="129" customWidth="1"/>
    <col min="14854" max="14863" width="12.5" style="129" customWidth="1"/>
    <col min="14864" max="15104" width="14.375" style="129"/>
    <col min="15105" max="15105" width="14.375" style="129" customWidth="1"/>
    <col min="15106" max="15108" width="12.5" style="129" customWidth="1"/>
    <col min="15109" max="15109" width="14.25" style="129" customWidth="1"/>
    <col min="15110" max="15119" width="12.5" style="129" customWidth="1"/>
    <col min="15120" max="15360" width="14.375" style="129"/>
    <col min="15361" max="15361" width="14.375" style="129" customWidth="1"/>
    <col min="15362" max="15364" width="12.5" style="129" customWidth="1"/>
    <col min="15365" max="15365" width="14.25" style="129" customWidth="1"/>
    <col min="15366" max="15375" width="12.5" style="129" customWidth="1"/>
    <col min="15376" max="15616" width="14.375" style="129"/>
    <col min="15617" max="15617" width="14.375" style="129" customWidth="1"/>
    <col min="15618" max="15620" width="12.5" style="129" customWidth="1"/>
    <col min="15621" max="15621" width="14.25" style="129" customWidth="1"/>
    <col min="15622" max="15631" width="12.5" style="129" customWidth="1"/>
    <col min="15632" max="15872" width="14.375" style="129"/>
    <col min="15873" max="15873" width="14.375" style="129" customWidth="1"/>
    <col min="15874" max="15876" width="12.5" style="129" customWidth="1"/>
    <col min="15877" max="15877" width="14.25" style="129" customWidth="1"/>
    <col min="15878" max="15887" width="12.5" style="129" customWidth="1"/>
    <col min="15888" max="16128" width="14.375" style="129"/>
    <col min="16129" max="16129" width="14.375" style="129" customWidth="1"/>
    <col min="16130" max="16132" width="12.5" style="129" customWidth="1"/>
    <col min="16133" max="16133" width="14.25" style="129" customWidth="1"/>
    <col min="16134" max="16143" width="12.5" style="129" customWidth="1"/>
    <col min="16144" max="16384" width="14.375" style="129"/>
  </cols>
  <sheetData>
    <row r="1" spans="1:16" ht="27.75">
      <c r="A1" s="1173" t="s">
        <v>105</v>
      </c>
      <c r="B1" s="1173"/>
      <c r="C1" s="1173"/>
      <c r="D1" s="1173"/>
      <c r="E1" s="1173"/>
      <c r="F1" s="1173"/>
      <c r="G1" s="1173"/>
      <c r="H1" s="1173"/>
      <c r="I1" s="1173"/>
      <c r="J1" s="1173"/>
      <c r="K1" s="1173"/>
      <c r="L1" s="1173"/>
      <c r="M1" s="1173"/>
      <c r="N1" s="1173"/>
      <c r="O1" s="1173"/>
      <c r="P1" s="128"/>
    </row>
    <row r="2" spans="1:16">
      <c r="A2" s="128"/>
      <c r="B2" s="1174" t="s">
        <v>0</v>
      </c>
      <c r="C2" s="1176" t="s">
        <v>106</v>
      </c>
      <c r="D2" s="1178" t="s">
        <v>107</v>
      </c>
      <c r="E2" s="1178" t="s">
        <v>108</v>
      </c>
      <c r="F2" s="1165" t="s">
        <v>109</v>
      </c>
      <c r="G2" s="1165" t="s">
        <v>110</v>
      </c>
      <c r="H2" s="1165" t="s">
        <v>111</v>
      </c>
      <c r="I2" s="1165" t="s">
        <v>112</v>
      </c>
      <c r="J2" s="1165" t="s">
        <v>113</v>
      </c>
      <c r="K2" s="1165" t="s">
        <v>114</v>
      </c>
      <c r="L2" s="1165" t="s">
        <v>115</v>
      </c>
      <c r="M2" s="1167" t="s">
        <v>116</v>
      </c>
      <c r="N2" s="1165" t="s">
        <v>117</v>
      </c>
      <c r="O2" s="1169" t="s">
        <v>1</v>
      </c>
      <c r="P2" s="128"/>
    </row>
    <row r="3" spans="1:16">
      <c r="A3" s="130" t="s">
        <v>2</v>
      </c>
      <c r="B3" s="1175"/>
      <c r="C3" s="1177"/>
      <c r="D3" s="1179"/>
      <c r="E3" s="1179"/>
      <c r="F3" s="1180"/>
      <c r="G3" s="1180"/>
      <c r="H3" s="1180"/>
      <c r="I3" s="1180"/>
      <c r="J3" s="1180"/>
      <c r="K3" s="1166"/>
      <c r="L3" s="1166"/>
      <c r="M3" s="1168"/>
      <c r="N3" s="1166"/>
      <c r="O3" s="1170"/>
      <c r="P3" s="128"/>
    </row>
    <row r="4" spans="1:16">
      <c r="A4" s="131" t="s">
        <v>3</v>
      </c>
      <c r="B4" s="132"/>
      <c r="C4" s="818">
        <v>5391</v>
      </c>
      <c r="D4" s="823">
        <v>4688</v>
      </c>
      <c r="E4" s="824">
        <v>4607</v>
      </c>
      <c r="F4" s="809">
        <v>3875</v>
      </c>
      <c r="G4" s="799">
        <v>3049</v>
      </c>
      <c r="H4" s="809">
        <v>2777</v>
      </c>
      <c r="I4" s="799">
        <v>2185</v>
      </c>
      <c r="J4" s="810">
        <v>2364</v>
      </c>
      <c r="K4" s="799">
        <v>2269</v>
      </c>
      <c r="L4" s="799">
        <v>2477</v>
      </c>
      <c r="M4" s="790">
        <v>1430</v>
      </c>
      <c r="N4" s="799">
        <v>1792</v>
      </c>
      <c r="O4" s="133">
        <f>SUM(C4:N4)</f>
        <v>36904</v>
      </c>
      <c r="P4" s="128"/>
    </row>
    <row r="5" spans="1:16">
      <c r="A5" s="134" t="s">
        <v>4</v>
      </c>
      <c r="B5" s="132"/>
      <c r="C5" s="818">
        <v>2952</v>
      </c>
      <c r="D5" s="823">
        <v>3215</v>
      </c>
      <c r="E5" s="824">
        <v>4210</v>
      </c>
      <c r="F5" s="809">
        <v>2445</v>
      </c>
      <c r="G5" s="799">
        <v>2208</v>
      </c>
      <c r="H5" s="809">
        <v>1651</v>
      </c>
      <c r="I5" s="799">
        <v>1467</v>
      </c>
      <c r="J5" s="810">
        <v>1137</v>
      </c>
      <c r="K5" s="799">
        <v>1562</v>
      </c>
      <c r="L5" s="799">
        <v>1564</v>
      </c>
      <c r="M5" s="790">
        <v>839</v>
      </c>
      <c r="N5" s="799">
        <v>1307</v>
      </c>
      <c r="O5" s="133">
        <f t="shared" ref="O5:O33" si="0">SUM(C5:N5)</f>
        <v>24557</v>
      </c>
      <c r="P5" s="128"/>
    </row>
    <row r="6" spans="1:16">
      <c r="A6" s="135" t="s">
        <v>5</v>
      </c>
      <c r="B6" s="136" t="s">
        <v>88</v>
      </c>
      <c r="C6" s="819">
        <f>SUM(C7:C11)</f>
        <v>79402</v>
      </c>
      <c r="D6" s="168">
        <v>63800</v>
      </c>
      <c r="E6" s="169">
        <v>19776</v>
      </c>
      <c r="F6" s="800">
        <v>74814</v>
      </c>
      <c r="G6" s="800">
        <v>35352</v>
      </c>
      <c r="H6" s="800">
        <v>25564</v>
      </c>
      <c r="I6" s="800">
        <v>30554</v>
      </c>
      <c r="J6" s="800">
        <f>SUM(J7:J11)</f>
        <v>34335</v>
      </c>
      <c r="K6" s="800">
        <f>SUM(K7:K11)</f>
        <v>16386</v>
      </c>
      <c r="L6" s="800">
        <f>SUM(L7:L11)</f>
        <v>27888</v>
      </c>
      <c r="M6" s="791">
        <f>SUM(M7:M11)</f>
        <v>30267</v>
      </c>
      <c r="N6" s="800">
        <f>SUM(N7:N11)</f>
        <v>43352</v>
      </c>
      <c r="O6" s="137">
        <f t="shared" si="0"/>
        <v>481490</v>
      </c>
      <c r="P6" s="128"/>
    </row>
    <row r="7" spans="1:16">
      <c r="A7" s="138"/>
      <c r="B7" s="139" t="s">
        <v>6</v>
      </c>
      <c r="C7" s="801">
        <v>0</v>
      </c>
      <c r="D7" s="825" t="s">
        <v>103</v>
      </c>
      <c r="E7" s="826">
        <v>0</v>
      </c>
      <c r="F7" s="801">
        <v>2561</v>
      </c>
      <c r="G7" s="801">
        <v>679</v>
      </c>
      <c r="H7" s="801">
        <v>723</v>
      </c>
      <c r="I7" s="801">
        <v>1150</v>
      </c>
      <c r="J7" s="801">
        <v>0</v>
      </c>
      <c r="K7" s="801">
        <v>0</v>
      </c>
      <c r="L7" s="801"/>
      <c r="M7" s="792">
        <v>0</v>
      </c>
      <c r="N7" s="801">
        <v>1292</v>
      </c>
      <c r="O7" s="140">
        <f t="shared" si="0"/>
        <v>6405</v>
      </c>
      <c r="P7" s="128"/>
    </row>
    <row r="8" spans="1:16">
      <c r="A8" s="138"/>
      <c r="B8" s="141" t="s">
        <v>7</v>
      </c>
      <c r="C8" s="801">
        <v>66694</v>
      </c>
      <c r="D8" s="825">
        <v>50000</v>
      </c>
      <c r="E8" s="826">
        <v>7068</v>
      </c>
      <c r="F8" s="801">
        <v>59545</v>
      </c>
      <c r="G8" s="801">
        <v>23401</v>
      </c>
      <c r="H8" s="801">
        <v>12109</v>
      </c>
      <c r="I8" s="801">
        <v>18109</v>
      </c>
      <c r="J8" s="801">
        <v>11575</v>
      </c>
      <c r="K8" s="801">
        <v>2730</v>
      </c>
      <c r="L8" s="801">
        <v>15180</v>
      </c>
      <c r="M8" s="792">
        <v>15867</v>
      </c>
      <c r="N8" s="801">
        <v>30000</v>
      </c>
      <c r="O8" s="140">
        <f t="shared" si="0"/>
        <v>312278</v>
      </c>
      <c r="P8" s="128"/>
    </row>
    <row r="9" spans="1:16">
      <c r="A9" s="138"/>
      <c r="B9" s="141" t="s">
        <v>8</v>
      </c>
      <c r="C9" s="807">
        <v>8856</v>
      </c>
      <c r="D9" s="825">
        <v>1800</v>
      </c>
      <c r="E9" s="826">
        <v>0</v>
      </c>
      <c r="F9" s="1171">
        <v>8856</v>
      </c>
      <c r="G9" s="801"/>
      <c r="H9" s="801">
        <v>1320</v>
      </c>
      <c r="I9" s="801">
        <v>5082</v>
      </c>
      <c r="J9" s="801">
        <v>1000</v>
      </c>
      <c r="K9" s="801"/>
      <c r="L9" s="801"/>
      <c r="M9" s="792">
        <v>2076</v>
      </c>
      <c r="N9" s="801"/>
      <c r="O9" s="140">
        <f t="shared" si="0"/>
        <v>28990</v>
      </c>
      <c r="P9" s="128"/>
    </row>
    <row r="10" spans="1:16">
      <c r="A10" s="138"/>
      <c r="B10" s="141" t="s">
        <v>9</v>
      </c>
      <c r="C10" s="820"/>
      <c r="D10" s="825">
        <v>7200</v>
      </c>
      <c r="E10" s="826">
        <v>8856</v>
      </c>
      <c r="F10" s="1172"/>
      <c r="G10" s="801">
        <v>7416</v>
      </c>
      <c r="H10" s="801">
        <v>7560</v>
      </c>
      <c r="I10" s="801">
        <v>2345</v>
      </c>
      <c r="J10" s="801">
        <v>19260</v>
      </c>
      <c r="K10" s="801">
        <v>8856</v>
      </c>
      <c r="L10" s="801">
        <v>8856</v>
      </c>
      <c r="M10" s="792">
        <v>8472</v>
      </c>
      <c r="N10" s="801">
        <v>7260</v>
      </c>
      <c r="O10" s="140">
        <f t="shared" si="0"/>
        <v>86081</v>
      </c>
      <c r="P10" s="128"/>
    </row>
    <row r="11" spans="1:16">
      <c r="A11" s="142"/>
      <c r="B11" s="141" t="s">
        <v>10</v>
      </c>
      <c r="C11" s="801">
        <v>3852</v>
      </c>
      <c r="D11" s="825">
        <v>4800</v>
      </c>
      <c r="E11" s="826">
        <v>3852</v>
      </c>
      <c r="F11" s="801">
        <v>3852</v>
      </c>
      <c r="G11" s="801">
        <v>3856</v>
      </c>
      <c r="H11" s="801">
        <v>3852</v>
      </c>
      <c r="I11" s="801">
        <v>3868</v>
      </c>
      <c r="J11" s="801">
        <v>2500</v>
      </c>
      <c r="K11" s="801">
        <v>4800</v>
      </c>
      <c r="L11" s="801">
        <v>3852</v>
      </c>
      <c r="M11" s="792">
        <v>3852</v>
      </c>
      <c r="N11" s="801">
        <v>4800</v>
      </c>
      <c r="O11" s="140">
        <f t="shared" si="0"/>
        <v>47736</v>
      </c>
      <c r="P11" s="128"/>
    </row>
    <row r="12" spans="1:16">
      <c r="A12" s="143" t="s">
        <v>11</v>
      </c>
      <c r="B12" s="144" t="s">
        <v>86</v>
      </c>
      <c r="C12" s="802">
        <f>SUM(C13:C17)</f>
        <v>42170</v>
      </c>
      <c r="D12" s="167">
        <v>72600</v>
      </c>
      <c r="E12" s="166">
        <v>23500</v>
      </c>
      <c r="F12" s="811">
        <v>18030</v>
      </c>
      <c r="G12" s="811">
        <v>47055</v>
      </c>
      <c r="H12" s="812">
        <f>SUM(H13:H17)</f>
        <v>98454</v>
      </c>
      <c r="I12" s="802">
        <v>19225</v>
      </c>
      <c r="J12" s="802">
        <f>SUM(J13:J17)</f>
        <v>16370</v>
      </c>
      <c r="K12" s="802">
        <f>SUM(K13:K17)</f>
        <v>25975</v>
      </c>
      <c r="L12" s="802">
        <f>SUM(L13:L17)</f>
        <v>25434</v>
      </c>
      <c r="M12" s="793">
        <f>SUM(M13:M17)</f>
        <v>26980</v>
      </c>
      <c r="N12" s="802">
        <f>SUM(N13:N17)</f>
        <v>12889</v>
      </c>
      <c r="O12" s="140">
        <f t="shared" si="0"/>
        <v>428682</v>
      </c>
      <c r="P12" s="128"/>
    </row>
    <row r="13" spans="1:16">
      <c r="A13" s="138"/>
      <c r="B13" s="141" t="s">
        <v>12</v>
      </c>
      <c r="C13" s="801">
        <v>2500</v>
      </c>
      <c r="D13" s="825">
        <v>45600</v>
      </c>
      <c r="E13" s="826">
        <v>15000</v>
      </c>
      <c r="F13" s="801">
        <v>8830</v>
      </c>
      <c r="G13" s="801">
        <v>9880</v>
      </c>
      <c r="H13" s="801">
        <v>9840</v>
      </c>
      <c r="I13" s="801">
        <v>10695</v>
      </c>
      <c r="J13" s="801">
        <v>4980</v>
      </c>
      <c r="K13" s="807">
        <v>11050</v>
      </c>
      <c r="L13" s="801">
        <v>3668</v>
      </c>
      <c r="M13" s="792">
        <v>6300</v>
      </c>
      <c r="N13" s="801">
        <v>8601</v>
      </c>
      <c r="O13" s="140">
        <f t="shared" si="0"/>
        <v>136944</v>
      </c>
      <c r="P13" s="128"/>
    </row>
    <row r="14" spans="1:16">
      <c r="A14" s="138"/>
      <c r="B14" s="141" t="s">
        <v>13</v>
      </c>
      <c r="C14" s="801">
        <v>8600</v>
      </c>
      <c r="D14" s="825">
        <v>15000</v>
      </c>
      <c r="E14" s="826">
        <v>0</v>
      </c>
      <c r="F14" s="801">
        <v>0</v>
      </c>
      <c r="G14" s="801">
        <v>9975</v>
      </c>
      <c r="H14" s="801">
        <v>57214</v>
      </c>
      <c r="I14" s="801">
        <v>0</v>
      </c>
      <c r="J14" s="801">
        <v>7340</v>
      </c>
      <c r="K14" s="807">
        <v>4865</v>
      </c>
      <c r="L14" s="801">
        <v>14066</v>
      </c>
      <c r="M14" s="792">
        <v>1500</v>
      </c>
      <c r="N14" s="801">
        <v>4288</v>
      </c>
      <c r="O14" s="140">
        <f t="shared" si="0"/>
        <v>122848</v>
      </c>
      <c r="P14" s="128"/>
    </row>
    <row r="15" spans="1:16">
      <c r="A15" s="138"/>
      <c r="B15" s="141" t="s">
        <v>14</v>
      </c>
      <c r="C15" s="801">
        <v>12450</v>
      </c>
      <c r="D15" s="825">
        <v>10000</v>
      </c>
      <c r="E15" s="826">
        <v>8500</v>
      </c>
      <c r="F15" s="801">
        <v>0</v>
      </c>
      <c r="G15" s="801">
        <v>27200</v>
      </c>
      <c r="H15" s="801">
        <v>23360</v>
      </c>
      <c r="I15" s="801">
        <v>8530</v>
      </c>
      <c r="J15" s="801">
        <v>2950</v>
      </c>
      <c r="K15" s="807">
        <v>10060</v>
      </c>
      <c r="L15" s="801">
        <v>7700</v>
      </c>
      <c r="M15" s="792">
        <v>19180</v>
      </c>
      <c r="N15" s="801"/>
      <c r="O15" s="140">
        <f t="shared" si="0"/>
        <v>129930</v>
      </c>
      <c r="P15" s="128"/>
    </row>
    <row r="16" spans="1:16">
      <c r="A16" s="138"/>
      <c r="B16" s="141" t="s">
        <v>15</v>
      </c>
      <c r="C16" s="801">
        <v>18620</v>
      </c>
      <c r="D16" s="825">
        <v>2000</v>
      </c>
      <c r="E16" s="826">
        <v>0</v>
      </c>
      <c r="F16" s="801">
        <v>9200</v>
      </c>
      <c r="G16" s="801"/>
      <c r="H16" s="801">
        <v>8040</v>
      </c>
      <c r="I16" s="801">
        <v>0</v>
      </c>
      <c r="J16" s="801">
        <v>0</v>
      </c>
      <c r="K16" s="807"/>
      <c r="L16" s="801"/>
      <c r="M16" s="792">
        <v>0</v>
      </c>
      <c r="N16" s="801"/>
      <c r="O16" s="140">
        <f t="shared" si="0"/>
        <v>37860</v>
      </c>
      <c r="P16" s="128"/>
    </row>
    <row r="17" spans="1:16">
      <c r="A17" s="142"/>
      <c r="B17" s="141" t="s">
        <v>16</v>
      </c>
      <c r="C17" s="801"/>
      <c r="D17" s="827" t="s">
        <v>103</v>
      </c>
      <c r="E17" s="826">
        <v>0</v>
      </c>
      <c r="F17" s="801">
        <v>0</v>
      </c>
      <c r="G17" s="801"/>
      <c r="H17" s="801"/>
      <c r="I17" s="801">
        <v>0</v>
      </c>
      <c r="J17" s="801">
        <v>1100</v>
      </c>
      <c r="K17" s="807"/>
      <c r="L17" s="801"/>
      <c r="M17" s="792">
        <v>0</v>
      </c>
      <c r="N17" s="801"/>
      <c r="O17" s="140">
        <f t="shared" si="0"/>
        <v>1100</v>
      </c>
      <c r="P17" s="128"/>
    </row>
    <row r="18" spans="1:16">
      <c r="A18" s="143" t="s">
        <v>17</v>
      </c>
      <c r="B18" s="144" t="s">
        <v>118</v>
      </c>
      <c r="C18" s="802">
        <f>SUM(C19:C28)</f>
        <v>258336</v>
      </c>
      <c r="D18" s="166">
        <f t="shared" ref="D18:N18" si="1">SUM(D19:D28)</f>
        <v>508610</v>
      </c>
      <c r="E18" s="166">
        <f t="shared" si="1"/>
        <v>78625</v>
      </c>
      <c r="F18" s="802">
        <f t="shared" si="1"/>
        <v>221760</v>
      </c>
      <c r="G18" s="802">
        <f t="shared" si="1"/>
        <v>84960</v>
      </c>
      <c r="H18" s="802">
        <f t="shared" si="1"/>
        <v>173181</v>
      </c>
      <c r="I18" s="802">
        <f t="shared" si="1"/>
        <v>240384</v>
      </c>
      <c r="J18" s="802">
        <f t="shared" si="1"/>
        <v>81768</v>
      </c>
      <c r="K18" s="802">
        <f t="shared" si="1"/>
        <v>144060</v>
      </c>
      <c r="L18" s="802">
        <f t="shared" si="1"/>
        <v>202580</v>
      </c>
      <c r="M18" s="793">
        <f t="shared" si="1"/>
        <v>87924</v>
      </c>
      <c r="N18" s="802">
        <f t="shared" si="1"/>
        <v>232680</v>
      </c>
      <c r="O18" s="140">
        <f t="shared" si="0"/>
        <v>2314868</v>
      </c>
      <c r="P18" s="128"/>
    </row>
    <row r="19" spans="1:16">
      <c r="A19" s="138"/>
      <c r="B19" s="145" t="s">
        <v>18</v>
      </c>
      <c r="C19" s="801">
        <v>0</v>
      </c>
      <c r="D19" s="827" t="s">
        <v>103</v>
      </c>
      <c r="E19" s="826"/>
      <c r="F19" s="803"/>
      <c r="G19" s="803"/>
      <c r="H19" s="801"/>
      <c r="I19" s="801"/>
      <c r="J19" s="803"/>
      <c r="K19" s="803"/>
      <c r="L19" s="803"/>
      <c r="M19" s="794"/>
      <c r="N19" s="803"/>
      <c r="O19" s="140">
        <f t="shared" si="0"/>
        <v>0</v>
      </c>
      <c r="P19" s="128"/>
    </row>
    <row r="20" spans="1:16">
      <c r="A20" s="138"/>
      <c r="B20" s="146" t="s">
        <v>19</v>
      </c>
      <c r="C20" s="801">
        <v>139476</v>
      </c>
      <c r="D20" s="825">
        <v>152610</v>
      </c>
      <c r="E20" s="826"/>
      <c r="F20" s="803">
        <v>158760</v>
      </c>
      <c r="G20" s="803"/>
      <c r="H20" s="801">
        <v>107796</v>
      </c>
      <c r="I20" s="801">
        <v>146760</v>
      </c>
      <c r="J20" s="803"/>
      <c r="K20" s="803"/>
      <c r="L20" s="803"/>
      <c r="M20" s="794"/>
      <c r="N20" s="801">
        <v>144348</v>
      </c>
      <c r="O20" s="140">
        <f t="shared" si="0"/>
        <v>849750</v>
      </c>
      <c r="P20" s="128"/>
    </row>
    <row r="21" spans="1:16">
      <c r="A21" s="138"/>
      <c r="B21" s="146" t="s">
        <v>20</v>
      </c>
      <c r="C21" s="801">
        <v>0</v>
      </c>
      <c r="D21" s="825">
        <v>96000</v>
      </c>
      <c r="E21" s="826"/>
      <c r="F21" s="803"/>
      <c r="G21" s="803"/>
      <c r="H21" s="801"/>
      <c r="I21" s="801"/>
      <c r="J21" s="803"/>
      <c r="K21" s="803"/>
      <c r="L21" s="803"/>
      <c r="M21" s="794"/>
      <c r="N21" s="801">
        <v>88332</v>
      </c>
      <c r="O21" s="140">
        <f t="shared" si="0"/>
        <v>184332</v>
      </c>
      <c r="P21" s="128"/>
    </row>
    <row r="22" spans="1:16">
      <c r="A22" s="138"/>
      <c r="B22" s="141" t="s">
        <v>21</v>
      </c>
      <c r="C22" s="801">
        <v>0</v>
      </c>
      <c r="D22" s="825">
        <v>140000</v>
      </c>
      <c r="E22" s="826"/>
      <c r="F22" s="803"/>
      <c r="G22" s="803"/>
      <c r="H22" s="813"/>
      <c r="I22" s="801"/>
      <c r="J22" s="803"/>
      <c r="K22" s="803">
        <v>56064</v>
      </c>
      <c r="L22" s="803">
        <v>119318</v>
      </c>
      <c r="M22" s="794"/>
      <c r="N22" s="803"/>
      <c r="O22" s="140">
        <f t="shared" si="0"/>
        <v>315382</v>
      </c>
      <c r="P22" s="128"/>
    </row>
    <row r="23" spans="1:16">
      <c r="A23" s="138"/>
      <c r="B23" s="141" t="s">
        <v>22</v>
      </c>
      <c r="C23" s="801">
        <v>82860</v>
      </c>
      <c r="D23" s="825" t="s">
        <v>103</v>
      </c>
      <c r="E23" s="826"/>
      <c r="F23" s="814"/>
      <c r="G23" s="803"/>
      <c r="H23" s="801"/>
      <c r="I23" s="801"/>
      <c r="J23" s="803"/>
      <c r="K23" s="803"/>
      <c r="L23" s="803"/>
      <c r="M23" s="794"/>
      <c r="N23" s="803"/>
      <c r="O23" s="140">
        <f t="shared" si="0"/>
        <v>82860</v>
      </c>
      <c r="P23" s="128"/>
    </row>
    <row r="24" spans="1:16">
      <c r="A24" s="138"/>
      <c r="B24" s="147" t="s">
        <v>23</v>
      </c>
      <c r="C24" s="821"/>
      <c r="D24" s="828"/>
      <c r="E24" s="829"/>
      <c r="F24" s="804"/>
      <c r="G24" s="804"/>
      <c r="H24" s="813"/>
      <c r="I24" s="815"/>
      <c r="J24" s="804"/>
      <c r="K24" s="804"/>
      <c r="L24" s="804"/>
      <c r="M24" s="795"/>
      <c r="N24" s="804"/>
      <c r="O24" s="140">
        <f t="shared" si="0"/>
        <v>0</v>
      </c>
      <c r="P24" s="128"/>
    </row>
    <row r="25" spans="1:16" s="149" customFormat="1">
      <c r="A25" s="148"/>
      <c r="B25" s="148" t="s">
        <v>119</v>
      </c>
      <c r="C25" s="815">
        <v>36000</v>
      </c>
      <c r="D25" s="830"/>
      <c r="E25" s="829"/>
      <c r="F25" s="804"/>
      <c r="G25" s="804"/>
      <c r="H25" s="815"/>
      <c r="I25" s="815"/>
      <c r="J25" s="804"/>
      <c r="K25" s="804"/>
      <c r="L25" s="804"/>
      <c r="M25" s="795"/>
      <c r="N25" s="804"/>
      <c r="O25" s="140">
        <f t="shared" si="0"/>
        <v>36000</v>
      </c>
      <c r="P25" s="148"/>
    </row>
    <row r="26" spans="1:16" s="151" customFormat="1">
      <c r="A26" s="150"/>
      <c r="B26" s="150" t="s">
        <v>120</v>
      </c>
      <c r="C26" s="801"/>
      <c r="D26" s="825">
        <v>120000</v>
      </c>
      <c r="E26" s="826"/>
      <c r="F26" s="803"/>
      <c r="G26" s="803"/>
      <c r="H26" s="801"/>
      <c r="I26" s="801"/>
      <c r="J26" s="803"/>
      <c r="K26" s="803"/>
      <c r="L26" s="803"/>
      <c r="M26" s="794"/>
      <c r="N26" s="803"/>
      <c r="O26" s="140">
        <f t="shared" si="0"/>
        <v>120000</v>
      </c>
      <c r="P26" s="150"/>
    </row>
    <row r="27" spans="1:16" s="154" customFormat="1">
      <c r="A27" s="152"/>
      <c r="B27" s="150" t="s">
        <v>121</v>
      </c>
      <c r="C27" s="816"/>
      <c r="D27" s="825"/>
      <c r="E27" s="826">
        <v>78625</v>
      </c>
      <c r="F27" s="805">
        <v>63000</v>
      </c>
      <c r="G27" s="801">
        <v>84960</v>
      </c>
      <c r="H27" s="801">
        <v>65385</v>
      </c>
      <c r="I27" s="801">
        <v>84936</v>
      </c>
      <c r="J27" s="801">
        <v>81768</v>
      </c>
      <c r="K27" s="805">
        <v>87996</v>
      </c>
      <c r="L27" s="805">
        <v>83262</v>
      </c>
      <c r="M27" s="792">
        <v>87924</v>
      </c>
      <c r="N27" s="805"/>
      <c r="O27" s="140">
        <f t="shared" si="0"/>
        <v>717856</v>
      </c>
      <c r="P27" s="153"/>
    </row>
    <row r="28" spans="1:16" s="154" customFormat="1">
      <c r="A28" s="152"/>
      <c r="B28" s="150" t="s">
        <v>122</v>
      </c>
      <c r="C28" s="816"/>
      <c r="D28" s="831"/>
      <c r="E28" s="832"/>
      <c r="F28" s="805"/>
      <c r="G28" s="805"/>
      <c r="H28" s="816"/>
      <c r="I28" s="816">
        <v>8688</v>
      </c>
      <c r="J28" s="805"/>
      <c r="K28" s="805"/>
      <c r="L28" s="805"/>
      <c r="M28" s="796"/>
      <c r="N28" s="805"/>
      <c r="O28" s="140">
        <f t="shared" si="0"/>
        <v>8688</v>
      </c>
      <c r="P28" s="153"/>
    </row>
    <row r="29" spans="1:16" s="154" customFormat="1">
      <c r="A29" s="1162" t="s">
        <v>1</v>
      </c>
      <c r="B29" s="1163"/>
      <c r="C29" s="806">
        <f>SUM(C30:C33)</f>
        <v>136875</v>
      </c>
      <c r="D29" s="155">
        <f t="shared" ref="D29:N29" si="2">SUM(D30:D33)</f>
        <v>151600</v>
      </c>
      <c r="E29" s="155">
        <f t="shared" si="2"/>
        <v>9600</v>
      </c>
      <c r="F29" s="806">
        <f t="shared" si="2"/>
        <v>145800</v>
      </c>
      <c r="G29" s="806">
        <f t="shared" si="2"/>
        <v>139475</v>
      </c>
      <c r="H29" s="806">
        <f t="shared" si="2"/>
        <v>55500</v>
      </c>
      <c r="I29" s="806">
        <f t="shared" si="2"/>
        <v>61000</v>
      </c>
      <c r="J29" s="806">
        <f t="shared" si="2"/>
        <v>53300</v>
      </c>
      <c r="K29" s="806">
        <f t="shared" si="2"/>
        <v>153030</v>
      </c>
      <c r="L29" s="806">
        <f t="shared" si="2"/>
        <v>54700</v>
      </c>
      <c r="M29" s="797">
        <f t="shared" si="2"/>
        <v>52100</v>
      </c>
      <c r="N29" s="806">
        <f t="shared" si="2"/>
        <v>55700</v>
      </c>
      <c r="O29" s="140">
        <f t="shared" si="0"/>
        <v>1068680</v>
      </c>
      <c r="P29" s="153"/>
    </row>
    <row r="30" spans="1:16" s="158" customFormat="1">
      <c r="A30" s="156" t="s">
        <v>24</v>
      </c>
      <c r="B30" s="157"/>
      <c r="C30" s="822">
        <v>136875</v>
      </c>
      <c r="D30" s="833">
        <v>132000</v>
      </c>
      <c r="E30" s="834"/>
      <c r="F30" s="807">
        <v>129000</v>
      </c>
      <c r="G30" s="807">
        <v>119075</v>
      </c>
      <c r="H30" s="807">
        <v>33500</v>
      </c>
      <c r="I30" s="807">
        <v>36400</v>
      </c>
      <c r="J30" s="807">
        <v>36500</v>
      </c>
      <c r="K30" s="807">
        <v>133830</v>
      </c>
      <c r="L30" s="807">
        <v>36700</v>
      </c>
      <c r="M30" s="798">
        <v>36500</v>
      </c>
      <c r="N30" s="807">
        <v>36500</v>
      </c>
      <c r="O30" s="140">
        <f t="shared" si="0"/>
        <v>866880</v>
      </c>
      <c r="P30" s="128"/>
    </row>
    <row r="31" spans="1:16" s="158" customFormat="1">
      <c r="A31" s="160" t="s">
        <v>25</v>
      </c>
      <c r="B31" s="159"/>
      <c r="C31" s="807">
        <v>0</v>
      </c>
      <c r="D31" s="834">
        <v>14400</v>
      </c>
      <c r="E31" s="834">
        <v>4800</v>
      </c>
      <c r="F31" s="807">
        <v>12000</v>
      </c>
      <c r="G31" s="807">
        <v>14400</v>
      </c>
      <c r="H31" s="807">
        <v>11000</v>
      </c>
      <c r="I31" s="807">
        <v>4800</v>
      </c>
      <c r="J31" s="807">
        <v>9600</v>
      </c>
      <c r="K31" s="807">
        <v>12000</v>
      </c>
      <c r="L31" s="807">
        <v>9600</v>
      </c>
      <c r="M31" s="798">
        <v>9600</v>
      </c>
      <c r="N31" s="807">
        <v>14400</v>
      </c>
      <c r="O31" s="140">
        <f t="shared" si="0"/>
        <v>116600</v>
      </c>
      <c r="P31" s="128"/>
    </row>
    <row r="32" spans="1:16" s="158" customFormat="1">
      <c r="A32" s="160" t="s">
        <v>26</v>
      </c>
      <c r="B32" s="159"/>
      <c r="C32" s="807">
        <v>0</v>
      </c>
      <c r="D32" s="834">
        <v>5200</v>
      </c>
      <c r="E32" s="834">
        <v>4800</v>
      </c>
      <c r="F32" s="807">
        <v>4800</v>
      </c>
      <c r="G32" s="807">
        <v>6000</v>
      </c>
      <c r="H32" s="807">
        <v>11000</v>
      </c>
      <c r="I32" s="807">
        <v>4800</v>
      </c>
      <c r="J32" s="807">
        <v>7200</v>
      </c>
      <c r="K32" s="807">
        <v>7200</v>
      </c>
      <c r="L32" s="807">
        <v>8400</v>
      </c>
      <c r="M32" s="798">
        <v>6000</v>
      </c>
      <c r="N32" s="807">
        <v>4800</v>
      </c>
      <c r="O32" s="140">
        <f t="shared" si="0"/>
        <v>70200</v>
      </c>
      <c r="P32" s="128"/>
    </row>
    <row r="33" spans="1:16" s="158" customFormat="1">
      <c r="A33" s="161" t="s">
        <v>123</v>
      </c>
      <c r="B33" s="162"/>
      <c r="C33" s="807"/>
      <c r="D33" s="834"/>
      <c r="E33" s="834"/>
      <c r="F33" s="807"/>
      <c r="G33" s="807"/>
      <c r="H33" s="807"/>
      <c r="I33" s="807">
        <v>15000</v>
      </c>
      <c r="J33" s="807"/>
      <c r="K33" s="817"/>
      <c r="L33" s="807"/>
      <c r="M33" s="798"/>
      <c r="N33" s="807"/>
      <c r="O33" s="140">
        <f t="shared" si="0"/>
        <v>15000</v>
      </c>
      <c r="P33" s="128"/>
    </row>
    <row r="34" spans="1:16" ht="36" customHeight="1">
      <c r="A34" s="1164" t="s">
        <v>28</v>
      </c>
      <c r="B34" s="1164"/>
      <c r="C34" s="808">
        <f>C6+C12+C18+C29</f>
        <v>516783</v>
      </c>
      <c r="D34" s="835">
        <f t="shared" ref="D34:O34" si="3">D6+D12+D18+D29</f>
        <v>796610</v>
      </c>
      <c r="E34" s="835">
        <f t="shared" si="3"/>
        <v>131501</v>
      </c>
      <c r="F34" s="808">
        <f t="shared" si="3"/>
        <v>460404</v>
      </c>
      <c r="G34" s="808">
        <f t="shared" si="3"/>
        <v>306842</v>
      </c>
      <c r="H34" s="808">
        <f t="shared" si="3"/>
        <v>352699</v>
      </c>
      <c r="I34" s="808">
        <f t="shared" si="3"/>
        <v>351163</v>
      </c>
      <c r="J34" s="808">
        <f t="shared" si="3"/>
        <v>185773</v>
      </c>
      <c r="K34" s="808">
        <f t="shared" si="3"/>
        <v>339451</v>
      </c>
      <c r="L34" s="808">
        <f t="shared" si="3"/>
        <v>310602</v>
      </c>
      <c r="M34" s="163">
        <f t="shared" si="3"/>
        <v>197271</v>
      </c>
      <c r="N34" s="808">
        <f t="shared" si="3"/>
        <v>344621</v>
      </c>
      <c r="O34" s="163">
        <f t="shared" si="3"/>
        <v>4293720</v>
      </c>
      <c r="P34" s="128"/>
    </row>
    <row r="35" spans="1:16">
      <c r="C35" s="164"/>
      <c r="D35" s="164"/>
      <c r="E35" s="164"/>
      <c r="F35" s="164"/>
      <c r="G35" s="164"/>
      <c r="H35" s="164"/>
      <c r="I35" s="165"/>
      <c r="J35" s="164"/>
      <c r="K35" s="164"/>
      <c r="L35" s="164"/>
      <c r="M35" s="164"/>
      <c r="N35" s="164"/>
      <c r="O35" s="164"/>
    </row>
    <row r="36" spans="1:16"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:16">
      <c r="B37" s="129" t="s">
        <v>29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9" spans="1:16">
      <c r="C39" s="129" t="s">
        <v>29</v>
      </c>
    </row>
    <row r="41" spans="1:16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</row>
  </sheetData>
  <mergeCells count="18">
    <mergeCell ref="N2:N3"/>
    <mergeCell ref="O2:O3"/>
    <mergeCell ref="F9:F10"/>
    <mergeCell ref="A1:O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29:B29"/>
    <mergeCell ref="A34:B34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8"/>
  <sheetViews>
    <sheetView zoomScale="70" zoomScaleNormal="7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I31" sqref="I31"/>
    </sheetView>
  </sheetViews>
  <sheetFormatPr defaultColWidth="14.375" defaultRowHeight="23.25"/>
  <cols>
    <col min="1" max="1" width="14.375" style="409" customWidth="1"/>
    <col min="2" max="8" width="12.5" style="409" customWidth="1"/>
    <col min="9" max="9" width="14.25" style="409" customWidth="1"/>
    <col min="10" max="15" width="12.5" style="409" customWidth="1"/>
    <col min="16" max="16384" width="14.375" style="409"/>
  </cols>
  <sheetData>
    <row r="1" spans="1:15" ht="29.25">
      <c r="A1" s="1157" t="s">
        <v>168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</row>
    <row r="2" spans="1:15">
      <c r="B2" s="1190" t="s">
        <v>0</v>
      </c>
      <c r="C2" s="1182" t="s">
        <v>169</v>
      </c>
      <c r="D2" s="1182" t="s">
        <v>170</v>
      </c>
      <c r="E2" s="1182" t="s">
        <v>171</v>
      </c>
      <c r="F2" s="1182" t="s">
        <v>172</v>
      </c>
      <c r="G2" s="1182" t="s">
        <v>173</v>
      </c>
      <c r="H2" s="1182" t="s">
        <v>174</v>
      </c>
      <c r="I2" s="1184" t="s">
        <v>175</v>
      </c>
      <c r="J2" s="1182" t="s">
        <v>176</v>
      </c>
      <c r="K2" s="1182" t="s">
        <v>177</v>
      </c>
      <c r="L2" s="1184" t="s">
        <v>178</v>
      </c>
      <c r="M2" s="1184" t="s">
        <v>179</v>
      </c>
      <c r="N2" s="1184" t="s">
        <v>180</v>
      </c>
      <c r="O2" s="1186" t="s">
        <v>1</v>
      </c>
    </row>
    <row r="3" spans="1:15">
      <c r="A3" s="170" t="s">
        <v>2</v>
      </c>
      <c r="B3" s="1191"/>
      <c r="C3" s="1183"/>
      <c r="D3" s="1183"/>
      <c r="E3" s="1183"/>
      <c r="F3" s="1183"/>
      <c r="G3" s="1183"/>
      <c r="H3" s="1183"/>
      <c r="I3" s="1185"/>
      <c r="J3" s="1183"/>
      <c r="K3" s="1183"/>
      <c r="L3" s="1185"/>
      <c r="M3" s="1185"/>
      <c r="N3" s="1185"/>
      <c r="O3" s="1187"/>
    </row>
    <row r="4" spans="1:15">
      <c r="A4" s="171" t="s">
        <v>3</v>
      </c>
      <c r="B4" s="413"/>
      <c r="C4" s="412">
        <v>3254</v>
      </c>
      <c r="D4" s="412">
        <v>2897</v>
      </c>
      <c r="E4" s="412">
        <v>4203</v>
      </c>
      <c r="F4" s="412">
        <v>2208</v>
      </c>
      <c r="G4" s="412">
        <v>2897</v>
      </c>
      <c r="H4" s="412">
        <v>3842</v>
      </c>
      <c r="I4" s="411">
        <v>1564</v>
      </c>
      <c r="J4" s="412">
        <v>3214</v>
      </c>
      <c r="K4" s="412">
        <v>2145</v>
      </c>
      <c r="L4" s="411">
        <v>1678</v>
      </c>
      <c r="M4" s="411">
        <v>1567</v>
      </c>
      <c r="N4" s="411">
        <v>1657</v>
      </c>
      <c r="O4" s="689">
        <f>SUM(C4:N4)</f>
        <v>31126</v>
      </c>
    </row>
    <row r="5" spans="1:15">
      <c r="A5" s="173" t="s">
        <v>4</v>
      </c>
      <c r="B5" s="413"/>
      <c r="C5" s="412">
        <v>2355</v>
      </c>
      <c r="D5" s="412">
        <v>1767</v>
      </c>
      <c r="E5" s="412">
        <v>2893</v>
      </c>
      <c r="F5" s="412">
        <v>1537</v>
      </c>
      <c r="G5" s="412">
        <v>1929</v>
      </c>
      <c r="H5" s="412">
        <v>2519</v>
      </c>
      <c r="I5" s="411">
        <v>879</v>
      </c>
      <c r="J5" s="412">
        <v>2297</v>
      </c>
      <c r="K5" s="412">
        <v>1357</v>
      </c>
      <c r="L5" s="411">
        <v>935</v>
      </c>
      <c r="M5" s="411">
        <v>857</v>
      </c>
      <c r="N5" s="411">
        <v>911</v>
      </c>
      <c r="O5" s="689">
        <f>SUM(C5:N5)</f>
        <v>20236</v>
      </c>
    </row>
    <row r="6" spans="1:15">
      <c r="A6" s="418" t="s">
        <v>5</v>
      </c>
      <c r="B6" s="419" t="s">
        <v>1</v>
      </c>
      <c r="C6" s="698">
        <f>SUM(C7:C11)</f>
        <v>31595</v>
      </c>
      <c r="D6" s="698">
        <f t="shared" ref="D6:N6" si="0">SUM(D7:D11)</f>
        <v>43751</v>
      </c>
      <c r="E6" s="698">
        <f t="shared" si="0"/>
        <v>36300</v>
      </c>
      <c r="F6" s="698">
        <f t="shared" si="0"/>
        <v>36540</v>
      </c>
      <c r="G6" s="698">
        <f t="shared" si="0"/>
        <v>36767</v>
      </c>
      <c r="H6" s="698">
        <f t="shared" si="0"/>
        <v>48420</v>
      </c>
      <c r="I6" s="458">
        <f t="shared" si="0"/>
        <v>33828</v>
      </c>
      <c r="J6" s="698">
        <f t="shared" si="0"/>
        <v>45492</v>
      </c>
      <c r="K6" s="698">
        <f t="shared" si="0"/>
        <v>44568</v>
      </c>
      <c r="L6" s="458">
        <f t="shared" si="0"/>
        <v>42168</v>
      </c>
      <c r="M6" s="458">
        <f t="shared" si="0"/>
        <v>25824</v>
      </c>
      <c r="N6" s="458">
        <f t="shared" si="0"/>
        <v>22716</v>
      </c>
      <c r="O6" s="690">
        <f>SUM(O7:O11)</f>
        <v>447969</v>
      </c>
    </row>
    <row r="7" spans="1:15">
      <c r="A7" s="420"/>
      <c r="B7" s="421" t="s">
        <v>6</v>
      </c>
      <c r="C7" s="423"/>
      <c r="D7" s="423">
        <v>2328</v>
      </c>
      <c r="E7" s="423"/>
      <c r="F7" s="423"/>
      <c r="G7" s="423"/>
      <c r="H7" s="423">
        <v>4500</v>
      </c>
      <c r="I7" s="422">
        <v>780</v>
      </c>
      <c r="J7" s="430"/>
      <c r="K7" s="699"/>
      <c r="L7" s="422"/>
      <c r="M7" s="697"/>
      <c r="N7" s="429"/>
      <c r="O7" s="691">
        <f>SUM(C7:N7)</f>
        <v>7608</v>
      </c>
    </row>
    <row r="8" spans="1:15">
      <c r="A8" s="420"/>
      <c r="B8" s="425" t="s">
        <v>7</v>
      </c>
      <c r="C8" s="423">
        <v>18228</v>
      </c>
      <c r="D8" s="423">
        <v>28056</v>
      </c>
      <c r="E8" s="423">
        <v>23040</v>
      </c>
      <c r="F8" s="423">
        <v>23280</v>
      </c>
      <c r="G8" s="423">
        <v>26424</v>
      </c>
      <c r="H8" s="423">
        <v>30660</v>
      </c>
      <c r="I8" s="422">
        <v>24060</v>
      </c>
      <c r="J8" s="430">
        <v>35256</v>
      </c>
      <c r="K8" s="430">
        <v>31308</v>
      </c>
      <c r="L8" s="422">
        <v>33180</v>
      </c>
      <c r="M8" s="697">
        <v>14484</v>
      </c>
      <c r="N8" s="429">
        <v>11376</v>
      </c>
      <c r="O8" s="691">
        <f t="shared" ref="O8:O11" si="1">SUM(C8:N8)</f>
        <v>299352</v>
      </c>
    </row>
    <row r="9" spans="1:15">
      <c r="A9" s="420"/>
      <c r="B9" s="425" t="s">
        <v>8</v>
      </c>
      <c r="C9" s="423">
        <v>107</v>
      </c>
      <c r="D9" s="423">
        <v>107</v>
      </c>
      <c r="E9" s="423">
        <v>0</v>
      </c>
      <c r="F9" s="423">
        <v>0</v>
      </c>
      <c r="G9" s="423">
        <v>107</v>
      </c>
      <c r="H9" s="423">
        <v>0</v>
      </c>
      <c r="I9" s="422">
        <v>0</v>
      </c>
      <c r="J9" s="423">
        <v>0</v>
      </c>
      <c r="K9" s="423">
        <v>0</v>
      </c>
      <c r="L9" s="422">
        <v>0</v>
      </c>
      <c r="M9" s="422">
        <v>0</v>
      </c>
      <c r="N9" s="422">
        <v>0</v>
      </c>
      <c r="O9" s="691">
        <f t="shared" si="1"/>
        <v>321</v>
      </c>
    </row>
    <row r="10" spans="1:15">
      <c r="A10" s="420"/>
      <c r="B10" s="425" t="s">
        <v>9</v>
      </c>
      <c r="C10" s="423">
        <v>9408</v>
      </c>
      <c r="D10" s="423">
        <v>9408</v>
      </c>
      <c r="E10" s="423">
        <v>9408</v>
      </c>
      <c r="F10" s="423">
        <v>9408</v>
      </c>
      <c r="G10" s="423">
        <v>6384</v>
      </c>
      <c r="H10" s="423">
        <v>9408</v>
      </c>
      <c r="I10" s="422">
        <v>5136</v>
      </c>
      <c r="J10" s="423">
        <v>6384</v>
      </c>
      <c r="K10" s="423">
        <v>9408</v>
      </c>
      <c r="L10" s="422">
        <v>5136</v>
      </c>
      <c r="M10" s="697">
        <v>7488</v>
      </c>
      <c r="N10" s="429">
        <v>7488</v>
      </c>
      <c r="O10" s="691">
        <f t="shared" si="1"/>
        <v>94464</v>
      </c>
    </row>
    <row r="11" spans="1:15">
      <c r="A11" s="426"/>
      <c r="B11" s="425" t="s">
        <v>10</v>
      </c>
      <c r="C11" s="423">
        <v>3852</v>
      </c>
      <c r="D11" s="423">
        <v>3852</v>
      </c>
      <c r="E11" s="423">
        <v>3852</v>
      </c>
      <c r="F11" s="423">
        <v>3852</v>
      </c>
      <c r="G11" s="423">
        <v>3852</v>
      </c>
      <c r="H11" s="423">
        <v>3852</v>
      </c>
      <c r="I11" s="422">
        <v>3852</v>
      </c>
      <c r="J11" s="423">
        <v>3852</v>
      </c>
      <c r="K11" s="423">
        <v>3852</v>
      </c>
      <c r="L11" s="422">
        <v>3852</v>
      </c>
      <c r="M11" s="422">
        <v>3852</v>
      </c>
      <c r="N11" s="422">
        <v>3852</v>
      </c>
      <c r="O11" s="691">
        <f t="shared" si="1"/>
        <v>46224</v>
      </c>
    </row>
    <row r="12" spans="1:15">
      <c r="A12" s="427" t="s">
        <v>11</v>
      </c>
      <c r="B12" s="428" t="s">
        <v>1</v>
      </c>
      <c r="C12" s="457">
        <f>SUM(C13:C17)</f>
        <v>40805</v>
      </c>
      <c r="D12" s="457">
        <f t="shared" ref="D12:N12" si="2">SUM(D13:D17)</f>
        <v>24930</v>
      </c>
      <c r="E12" s="457">
        <f t="shared" si="2"/>
        <v>36360</v>
      </c>
      <c r="F12" s="457">
        <f t="shared" si="2"/>
        <v>19100</v>
      </c>
      <c r="G12" s="457">
        <f t="shared" si="2"/>
        <v>33770</v>
      </c>
      <c r="H12" s="457">
        <f t="shared" si="2"/>
        <v>24470</v>
      </c>
      <c r="I12" s="456">
        <f t="shared" si="2"/>
        <v>24450</v>
      </c>
      <c r="J12" s="457">
        <f t="shared" si="2"/>
        <v>46620</v>
      </c>
      <c r="K12" s="457">
        <f t="shared" si="2"/>
        <v>52100</v>
      </c>
      <c r="L12" s="456">
        <f t="shared" si="2"/>
        <v>40850</v>
      </c>
      <c r="M12" s="456">
        <f t="shared" si="2"/>
        <v>30050</v>
      </c>
      <c r="N12" s="456">
        <f t="shared" si="2"/>
        <v>15100</v>
      </c>
      <c r="O12" s="692">
        <f>SUM(C12:N12)</f>
        <v>388605</v>
      </c>
    </row>
    <row r="13" spans="1:15">
      <c r="A13" s="420"/>
      <c r="B13" s="425" t="s">
        <v>12</v>
      </c>
      <c r="C13" s="423">
        <v>14205</v>
      </c>
      <c r="D13" s="423">
        <v>11000</v>
      </c>
      <c r="E13" s="423">
        <v>14500</v>
      </c>
      <c r="F13" s="423">
        <v>8400</v>
      </c>
      <c r="G13" s="423">
        <v>10870</v>
      </c>
      <c r="H13" s="423">
        <v>8400</v>
      </c>
      <c r="I13" s="422">
        <v>9480</v>
      </c>
      <c r="J13" s="430">
        <v>17500</v>
      </c>
      <c r="K13" s="430">
        <v>14450</v>
      </c>
      <c r="L13" s="422">
        <v>13900</v>
      </c>
      <c r="M13" s="697">
        <v>10450</v>
      </c>
      <c r="N13" s="429">
        <v>5400</v>
      </c>
      <c r="O13" s="691">
        <f>SUM(C13:N13)</f>
        <v>138555</v>
      </c>
    </row>
    <row r="14" spans="1:15">
      <c r="A14" s="420"/>
      <c r="B14" s="425" t="s">
        <v>13</v>
      </c>
      <c r="C14" s="423">
        <v>10100</v>
      </c>
      <c r="D14" s="423">
        <v>4500</v>
      </c>
      <c r="E14" s="423">
        <v>5430</v>
      </c>
      <c r="F14" s="423">
        <v>3200</v>
      </c>
      <c r="G14" s="423">
        <v>6450</v>
      </c>
      <c r="H14" s="423">
        <v>3670</v>
      </c>
      <c r="I14" s="422">
        <v>3900</v>
      </c>
      <c r="J14" s="430">
        <v>10560</v>
      </c>
      <c r="K14" s="430">
        <v>18200</v>
      </c>
      <c r="L14" s="422">
        <v>8500</v>
      </c>
      <c r="M14" s="697">
        <v>9400</v>
      </c>
      <c r="N14" s="433">
        <v>3200</v>
      </c>
      <c r="O14" s="691">
        <f t="shared" ref="O14:O15" si="3">SUM(C14:N14)</f>
        <v>87110</v>
      </c>
    </row>
    <row r="15" spans="1:15">
      <c r="A15" s="420"/>
      <c r="B15" s="425" t="s">
        <v>14</v>
      </c>
      <c r="C15" s="423">
        <v>16500</v>
      </c>
      <c r="D15" s="423">
        <v>9430</v>
      </c>
      <c r="E15" s="423">
        <v>16430</v>
      </c>
      <c r="F15" s="423">
        <v>7500</v>
      </c>
      <c r="G15" s="423">
        <v>16450</v>
      </c>
      <c r="H15" s="423">
        <v>12400</v>
      </c>
      <c r="I15" s="422">
        <v>11070</v>
      </c>
      <c r="J15" s="430">
        <v>18560</v>
      </c>
      <c r="K15" s="430">
        <v>19450</v>
      </c>
      <c r="L15" s="422">
        <v>18450</v>
      </c>
      <c r="M15" s="697">
        <v>10200</v>
      </c>
      <c r="N15" s="433">
        <v>6500</v>
      </c>
      <c r="O15" s="691">
        <f t="shared" si="3"/>
        <v>162940</v>
      </c>
    </row>
    <row r="16" spans="1:15">
      <c r="A16" s="420"/>
      <c r="B16" s="425" t="s">
        <v>15</v>
      </c>
      <c r="C16" s="423"/>
      <c r="D16" s="423"/>
      <c r="E16" s="423"/>
      <c r="F16" s="423"/>
      <c r="G16" s="423"/>
      <c r="H16" s="423"/>
      <c r="I16" s="422"/>
      <c r="J16" s="430"/>
      <c r="K16" s="430"/>
      <c r="L16" s="422"/>
      <c r="M16" s="697"/>
      <c r="N16" s="433"/>
      <c r="O16" s="693"/>
    </row>
    <row r="17" spans="1:16">
      <c r="A17" s="426"/>
      <c r="B17" s="425" t="s">
        <v>16</v>
      </c>
      <c r="C17" s="423"/>
      <c r="D17" s="423"/>
      <c r="E17" s="423"/>
      <c r="F17" s="423"/>
      <c r="G17" s="423"/>
      <c r="H17" s="423"/>
      <c r="I17" s="422"/>
      <c r="J17" s="430"/>
      <c r="K17" s="430"/>
      <c r="L17" s="422"/>
      <c r="M17" s="422"/>
      <c r="N17" s="429"/>
      <c r="O17" s="693"/>
    </row>
    <row r="18" spans="1:16">
      <c r="A18" s="427" t="s">
        <v>17</v>
      </c>
      <c r="B18" s="428" t="s">
        <v>1</v>
      </c>
      <c r="C18" s="457">
        <f>SUM(C19:C24)</f>
        <v>138996</v>
      </c>
      <c r="D18" s="457">
        <f t="shared" ref="D18:N18" si="4">SUM(D19:D24)</f>
        <v>121304</v>
      </c>
      <c r="E18" s="457">
        <f t="shared" si="4"/>
        <v>138469</v>
      </c>
      <c r="F18" s="457">
        <f t="shared" si="4"/>
        <v>47166</v>
      </c>
      <c r="G18" s="457">
        <f t="shared" si="4"/>
        <v>239184</v>
      </c>
      <c r="H18" s="457">
        <f t="shared" si="4"/>
        <v>135979</v>
      </c>
      <c r="I18" s="456">
        <f t="shared" si="4"/>
        <v>0</v>
      </c>
      <c r="J18" s="457">
        <f t="shared" si="4"/>
        <v>40428</v>
      </c>
      <c r="K18" s="457">
        <f t="shared" si="4"/>
        <v>138469</v>
      </c>
      <c r="L18" s="456">
        <f t="shared" si="4"/>
        <v>44925</v>
      </c>
      <c r="M18" s="456">
        <f t="shared" si="4"/>
        <v>0</v>
      </c>
      <c r="N18" s="456">
        <f t="shared" si="4"/>
        <v>44925</v>
      </c>
      <c r="O18" s="690">
        <f>SUM(C18:N18)</f>
        <v>1089845</v>
      </c>
    </row>
    <row r="19" spans="1:16">
      <c r="A19" s="420"/>
      <c r="B19" s="439" t="s">
        <v>18</v>
      </c>
      <c r="C19" s="423"/>
      <c r="D19" s="423"/>
      <c r="E19" s="423"/>
      <c r="F19" s="423"/>
      <c r="G19" s="423"/>
      <c r="H19" s="423"/>
      <c r="I19" s="422"/>
      <c r="J19" s="430"/>
      <c r="K19" s="430"/>
      <c r="L19" s="422"/>
      <c r="M19" s="422"/>
      <c r="N19" s="433"/>
      <c r="O19" s="693">
        <f>SUM(C19:N19)</f>
        <v>0</v>
      </c>
    </row>
    <row r="20" spans="1:16">
      <c r="A20" s="420"/>
      <c r="B20" s="440" t="s">
        <v>19</v>
      </c>
      <c r="C20" s="423">
        <v>138996</v>
      </c>
      <c r="D20" s="423">
        <v>121304</v>
      </c>
      <c r="E20" s="423">
        <v>138469</v>
      </c>
      <c r="F20" s="423"/>
      <c r="G20" s="423">
        <v>138496</v>
      </c>
      <c r="H20" s="423">
        <v>135979</v>
      </c>
      <c r="I20" s="422"/>
      <c r="J20" s="430"/>
      <c r="K20" s="430">
        <v>138469</v>
      </c>
      <c r="L20" s="422"/>
      <c r="M20" s="422"/>
      <c r="N20" s="433"/>
      <c r="O20" s="693">
        <f t="shared" ref="O20:O22" si="5">SUM(C20:N20)</f>
        <v>811713</v>
      </c>
    </row>
    <row r="21" spans="1:16">
      <c r="A21" s="420"/>
      <c r="B21" s="440" t="s">
        <v>20</v>
      </c>
      <c r="C21" s="423"/>
      <c r="D21" s="423"/>
      <c r="E21" s="423"/>
      <c r="F21" s="423">
        <v>47166</v>
      </c>
      <c r="G21" s="423">
        <v>100688</v>
      </c>
      <c r="H21" s="423"/>
      <c r="I21" s="422"/>
      <c r="J21" s="430">
        <v>40428</v>
      </c>
      <c r="K21" s="430"/>
      <c r="L21" s="422"/>
      <c r="M21" s="697"/>
      <c r="N21" s="433"/>
      <c r="O21" s="693">
        <f t="shared" si="5"/>
        <v>188282</v>
      </c>
    </row>
    <row r="22" spans="1:16">
      <c r="A22" s="420"/>
      <c r="B22" s="425" t="s">
        <v>21</v>
      </c>
      <c r="C22" s="423"/>
      <c r="D22" s="423"/>
      <c r="E22" s="423"/>
      <c r="F22" s="423"/>
      <c r="G22" s="423"/>
      <c r="H22" s="423"/>
      <c r="I22" s="422"/>
      <c r="J22" s="430"/>
      <c r="K22" s="430"/>
      <c r="L22" s="446">
        <v>44925</v>
      </c>
      <c r="M22" s="422"/>
      <c r="N22" s="429">
        <v>44925</v>
      </c>
      <c r="O22" s="693">
        <f t="shared" si="5"/>
        <v>89850</v>
      </c>
    </row>
    <row r="23" spans="1:16">
      <c r="A23" s="420"/>
      <c r="B23" s="425" t="s">
        <v>22</v>
      </c>
      <c r="C23" s="423"/>
      <c r="D23" s="423"/>
      <c r="E23" s="423"/>
      <c r="F23" s="423"/>
      <c r="G23" s="423"/>
      <c r="H23" s="423"/>
      <c r="I23" s="422"/>
      <c r="J23" s="700"/>
      <c r="K23" s="430"/>
      <c r="L23" s="422"/>
      <c r="M23" s="422"/>
      <c r="N23" s="429"/>
      <c r="O23" s="693"/>
    </row>
    <row r="24" spans="1:16">
      <c r="A24" s="426"/>
      <c r="B24" s="425" t="s">
        <v>23</v>
      </c>
      <c r="C24" s="423"/>
      <c r="D24" s="423"/>
      <c r="E24" s="423"/>
      <c r="F24" s="423"/>
      <c r="G24" s="423"/>
      <c r="H24" s="423"/>
      <c r="I24" s="422"/>
      <c r="J24" s="430"/>
      <c r="K24" s="430"/>
      <c r="L24" s="444"/>
      <c r="M24" s="422"/>
      <c r="N24" s="429"/>
      <c r="O24" s="693"/>
    </row>
    <row r="25" spans="1:16" s="445" customFormat="1">
      <c r="C25" s="447"/>
      <c r="D25" s="447"/>
      <c r="E25" s="447"/>
      <c r="F25" s="447"/>
      <c r="G25" s="447"/>
      <c r="H25" s="447"/>
      <c r="I25" s="446"/>
      <c r="J25" s="700"/>
      <c r="K25" s="700"/>
      <c r="L25" s="446"/>
      <c r="M25" s="446"/>
      <c r="N25" s="441"/>
      <c r="O25" s="694"/>
    </row>
    <row r="26" spans="1:16" s="445" customFormat="1">
      <c r="A26" s="1188" t="s">
        <v>1</v>
      </c>
      <c r="B26" s="1189"/>
      <c r="C26" s="457">
        <f>SUM(C27:C29)</f>
        <v>172840</v>
      </c>
      <c r="D26" s="457">
        <f t="shared" ref="D26:N26" si="6">SUM(D27:D29)</f>
        <v>176900</v>
      </c>
      <c r="E26" s="457">
        <f t="shared" si="6"/>
        <v>37520</v>
      </c>
      <c r="F26" s="457">
        <f t="shared" si="6"/>
        <v>163600</v>
      </c>
      <c r="G26" s="457">
        <f t="shared" si="6"/>
        <v>156800</v>
      </c>
      <c r="H26" s="457">
        <f t="shared" si="6"/>
        <v>172880</v>
      </c>
      <c r="I26" s="456">
        <f t="shared" si="6"/>
        <v>127500</v>
      </c>
      <c r="J26" s="457">
        <f t="shared" si="6"/>
        <v>187080</v>
      </c>
      <c r="K26" s="457">
        <f t="shared" si="6"/>
        <v>149580</v>
      </c>
      <c r="L26" s="456">
        <f t="shared" si="6"/>
        <v>176860</v>
      </c>
      <c r="M26" s="456">
        <f t="shared" si="6"/>
        <v>165360</v>
      </c>
      <c r="N26" s="456">
        <f t="shared" si="6"/>
        <v>130040</v>
      </c>
      <c r="O26" s="690">
        <f>SUM(C26:N26)</f>
        <v>1816960</v>
      </c>
    </row>
    <row r="27" spans="1:16" s="455" customFormat="1">
      <c r="A27" s="452" t="s">
        <v>24</v>
      </c>
      <c r="B27" s="453"/>
      <c r="C27" s="423">
        <v>138840</v>
      </c>
      <c r="D27" s="423">
        <v>150100</v>
      </c>
      <c r="E27" s="423">
        <v>15520</v>
      </c>
      <c r="F27" s="423">
        <v>136000</v>
      </c>
      <c r="G27" s="423">
        <v>133600</v>
      </c>
      <c r="H27" s="423">
        <v>150880</v>
      </c>
      <c r="I27" s="422">
        <v>101000</v>
      </c>
      <c r="J27" s="430">
        <v>156280</v>
      </c>
      <c r="K27" s="430">
        <v>118780</v>
      </c>
      <c r="L27" s="422">
        <v>146660</v>
      </c>
      <c r="M27" s="697">
        <v>136160</v>
      </c>
      <c r="N27" s="429">
        <v>103240</v>
      </c>
      <c r="O27" s="695">
        <f>SUM(C27:N27)</f>
        <v>1487060</v>
      </c>
      <c r="P27" s="409"/>
    </row>
    <row r="28" spans="1:16" s="455" customFormat="1">
      <c r="A28" s="452" t="s">
        <v>25</v>
      </c>
      <c r="B28" s="453"/>
      <c r="C28" s="423">
        <v>22000</v>
      </c>
      <c r="D28" s="423">
        <v>22000</v>
      </c>
      <c r="E28" s="423">
        <v>22000</v>
      </c>
      <c r="F28" s="423">
        <v>22000</v>
      </c>
      <c r="G28" s="423">
        <v>22000</v>
      </c>
      <c r="H28" s="423">
        <v>22000</v>
      </c>
      <c r="I28" s="422">
        <v>22000</v>
      </c>
      <c r="J28" s="423">
        <v>22000</v>
      </c>
      <c r="K28" s="423">
        <v>22000</v>
      </c>
      <c r="L28" s="422">
        <v>22000</v>
      </c>
      <c r="M28" s="422">
        <v>22000</v>
      </c>
      <c r="N28" s="422">
        <v>22000</v>
      </c>
      <c r="O28" s="695">
        <f t="shared" ref="O28:O29" si="7">SUM(C28:N28)</f>
        <v>264000</v>
      </c>
      <c r="P28" s="409"/>
    </row>
    <row r="29" spans="1:16" s="455" customFormat="1">
      <c r="A29" s="452" t="s">
        <v>26</v>
      </c>
      <c r="B29" s="453"/>
      <c r="C29" s="423">
        <v>12000</v>
      </c>
      <c r="D29" s="423">
        <v>4800</v>
      </c>
      <c r="E29" s="423"/>
      <c r="F29" s="423">
        <v>5600</v>
      </c>
      <c r="G29" s="423">
        <v>1200</v>
      </c>
      <c r="H29" s="423">
        <v>0</v>
      </c>
      <c r="I29" s="422">
        <v>4500</v>
      </c>
      <c r="J29" s="430">
        <v>8800</v>
      </c>
      <c r="K29" s="430">
        <v>8800</v>
      </c>
      <c r="L29" s="422">
        <v>8200</v>
      </c>
      <c r="M29" s="697">
        <v>7200</v>
      </c>
      <c r="N29" s="429">
        <v>4800</v>
      </c>
      <c r="O29" s="695">
        <f t="shared" si="7"/>
        <v>65900</v>
      </c>
      <c r="P29" s="409"/>
    </row>
    <row r="30" spans="1:16" s="455" customFormat="1">
      <c r="A30" s="170"/>
      <c r="C30" s="462"/>
      <c r="D30" s="462"/>
      <c r="E30" s="462"/>
      <c r="F30" s="462"/>
      <c r="G30" s="462"/>
      <c r="H30" s="462"/>
      <c r="I30" s="461"/>
      <c r="J30" s="462"/>
      <c r="K30" s="462"/>
      <c r="L30" s="461"/>
      <c r="M30" s="461"/>
      <c r="N30" s="461"/>
      <c r="O30" s="696"/>
      <c r="P30" s="409"/>
    </row>
    <row r="31" spans="1:16" ht="36" customHeight="1">
      <c r="A31" s="1181" t="s">
        <v>28</v>
      </c>
      <c r="B31" s="1181"/>
      <c r="C31" s="457">
        <f>SUM(C6,C12,C18,C26)</f>
        <v>384236</v>
      </c>
      <c r="D31" s="457">
        <f t="shared" ref="D31:O31" si="8">SUM(D6,D12,D18,D26)</f>
        <v>366885</v>
      </c>
      <c r="E31" s="457">
        <f t="shared" si="8"/>
        <v>248649</v>
      </c>
      <c r="F31" s="457">
        <f t="shared" si="8"/>
        <v>266406</v>
      </c>
      <c r="G31" s="457">
        <f t="shared" si="8"/>
        <v>466521</v>
      </c>
      <c r="H31" s="457">
        <f t="shared" si="8"/>
        <v>381749</v>
      </c>
      <c r="I31" s="456">
        <f t="shared" si="8"/>
        <v>185778</v>
      </c>
      <c r="J31" s="457">
        <f t="shared" si="8"/>
        <v>319620</v>
      </c>
      <c r="K31" s="457">
        <f t="shared" si="8"/>
        <v>384717</v>
      </c>
      <c r="L31" s="456">
        <f t="shared" si="8"/>
        <v>304803</v>
      </c>
      <c r="M31" s="456">
        <f t="shared" si="8"/>
        <v>221234</v>
      </c>
      <c r="N31" s="456">
        <f t="shared" si="8"/>
        <v>212781</v>
      </c>
      <c r="O31" s="465">
        <f t="shared" si="8"/>
        <v>3743379</v>
      </c>
    </row>
    <row r="32" spans="1:16"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7"/>
      <c r="N32" s="466"/>
      <c r="O32" s="466"/>
    </row>
    <row r="33" spans="2:14"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</row>
    <row r="34" spans="2:14">
      <c r="B34" s="409" t="s">
        <v>29</v>
      </c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</row>
    <row r="36" spans="2:14">
      <c r="C36" s="409" t="s">
        <v>29</v>
      </c>
    </row>
    <row r="38" spans="2:14"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</row>
  </sheetData>
  <mergeCells count="17">
    <mergeCell ref="O2:O3"/>
    <mergeCell ref="A26:B26"/>
    <mergeCell ref="A1:O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31:B31"/>
    <mergeCell ref="K2:K3"/>
    <mergeCell ref="L2:L3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9"/>
  <sheetViews>
    <sheetView zoomScale="90" zoomScaleNormal="90" workbookViewId="0">
      <pane xSplit="2" ySplit="5" topLeftCell="C33" activePane="bottomRight" state="frozen"/>
      <selection pane="topRight" activeCell="C1" sqref="C1"/>
      <selection pane="bottomLeft" activeCell="A6" sqref="A6"/>
      <selection pane="bottomRight" activeCell="C42" sqref="C42"/>
    </sheetView>
  </sheetViews>
  <sheetFormatPr defaultColWidth="14.375" defaultRowHeight="23.25"/>
  <cols>
    <col min="1" max="1" width="12.375" style="409" customWidth="1"/>
    <col min="2" max="2" width="12.125" style="409" customWidth="1"/>
    <col min="3" max="3" width="11" style="409" customWidth="1"/>
    <col min="4" max="4" width="10.625" style="409" customWidth="1"/>
    <col min="5" max="5" width="10.75" style="409" customWidth="1"/>
    <col min="6" max="6" width="10.625" style="409" customWidth="1"/>
    <col min="7" max="7" width="10.125" style="409" customWidth="1"/>
    <col min="8" max="8" width="10.625" style="409" customWidth="1"/>
    <col min="9" max="9" width="14.375" style="409"/>
    <col min="10" max="10" width="12.75" style="409" customWidth="1"/>
    <col min="11" max="11" width="10.25" style="409" customWidth="1"/>
    <col min="12" max="12" width="10" style="409" customWidth="1"/>
    <col min="13" max="14" width="10.375" style="409" customWidth="1"/>
    <col min="15" max="15" width="10.125" style="409" customWidth="1"/>
    <col min="16" max="16" width="11.25" style="409" customWidth="1"/>
    <col min="17" max="17" width="11.125" style="409" bestFit="1" customWidth="1"/>
    <col min="18" max="256" width="14.375" style="409"/>
    <col min="257" max="257" width="12.375" style="409" customWidth="1"/>
    <col min="258" max="258" width="12.125" style="409" customWidth="1"/>
    <col min="259" max="259" width="11" style="409" customWidth="1"/>
    <col min="260" max="260" width="10.625" style="409" customWidth="1"/>
    <col min="261" max="261" width="10.75" style="409" customWidth="1"/>
    <col min="262" max="262" width="10.625" style="409" customWidth="1"/>
    <col min="263" max="263" width="10.125" style="409" customWidth="1"/>
    <col min="264" max="264" width="10.625" style="409" customWidth="1"/>
    <col min="265" max="265" width="14.375" style="409"/>
    <col min="266" max="266" width="12.75" style="409" customWidth="1"/>
    <col min="267" max="267" width="10.25" style="409" customWidth="1"/>
    <col min="268" max="268" width="10" style="409" customWidth="1"/>
    <col min="269" max="270" width="10.375" style="409" customWidth="1"/>
    <col min="271" max="271" width="10.125" style="409" customWidth="1"/>
    <col min="272" max="272" width="11.25" style="409" customWidth="1"/>
    <col min="273" max="273" width="10.375" style="409" customWidth="1"/>
    <col min="274" max="512" width="14.375" style="409"/>
    <col min="513" max="513" width="12.375" style="409" customWidth="1"/>
    <col min="514" max="514" width="12.125" style="409" customWidth="1"/>
    <col min="515" max="515" width="11" style="409" customWidth="1"/>
    <col min="516" max="516" width="10.625" style="409" customWidth="1"/>
    <col min="517" max="517" width="10.75" style="409" customWidth="1"/>
    <col min="518" max="518" width="10.625" style="409" customWidth="1"/>
    <col min="519" max="519" width="10.125" style="409" customWidth="1"/>
    <col min="520" max="520" width="10.625" style="409" customWidth="1"/>
    <col min="521" max="521" width="14.375" style="409"/>
    <col min="522" max="522" width="12.75" style="409" customWidth="1"/>
    <col min="523" max="523" width="10.25" style="409" customWidth="1"/>
    <col min="524" max="524" width="10" style="409" customWidth="1"/>
    <col min="525" max="526" width="10.375" style="409" customWidth="1"/>
    <col min="527" max="527" width="10.125" style="409" customWidth="1"/>
    <col min="528" max="528" width="11.25" style="409" customWidth="1"/>
    <col min="529" max="529" width="10.375" style="409" customWidth="1"/>
    <col min="530" max="768" width="14.375" style="409"/>
    <col min="769" max="769" width="12.375" style="409" customWidth="1"/>
    <col min="770" max="770" width="12.125" style="409" customWidth="1"/>
    <col min="771" max="771" width="11" style="409" customWidth="1"/>
    <col min="772" max="772" width="10.625" style="409" customWidth="1"/>
    <col min="773" max="773" width="10.75" style="409" customWidth="1"/>
    <col min="774" max="774" width="10.625" style="409" customWidth="1"/>
    <col min="775" max="775" width="10.125" style="409" customWidth="1"/>
    <col min="776" max="776" width="10.625" style="409" customWidth="1"/>
    <col min="777" max="777" width="14.375" style="409"/>
    <col min="778" max="778" width="12.75" style="409" customWidth="1"/>
    <col min="779" max="779" width="10.25" style="409" customWidth="1"/>
    <col min="780" max="780" width="10" style="409" customWidth="1"/>
    <col min="781" max="782" width="10.375" style="409" customWidth="1"/>
    <col min="783" max="783" width="10.125" style="409" customWidth="1"/>
    <col min="784" max="784" width="11.25" style="409" customWidth="1"/>
    <col min="785" max="785" width="10.375" style="409" customWidth="1"/>
    <col min="786" max="1024" width="14.375" style="409"/>
    <col min="1025" max="1025" width="12.375" style="409" customWidth="1"/>
    <col min="1026" max="1026" width="12.125" style="409" customWidth="1"/>
    <col min="1027" max="1027" width="11" style="409" customWidth="1"/>
    <col min="1028" max="1028" width="10.625" style="409" customWidth="1"/>
    <col min="1029" max="1029" width="10.75" style="409" customWidth="1"/>
    <col min="1030" max="1030" width="10.625" style="409" customWidth="1"/>
    <col min="1031" max="1031" width="10.125" style="409" customWidth="1"/>
    <col min="1032" max="1032" width="10.625" style="409" customWidth="1"/>
    <col min="1033" max="1033" width="14.375" style="409"/>
    <col min="1034" max="1034" width="12.75" style="409" customWidth="1"/>
    <col min="1035" max="1035" width="10.25" style="409" customWidth="1"/>
    <col min="1036" max="1036" width="10" style="409" customWidth="1"/>
    <col min="1037" max="1038" width="10.375" style="409" customWidth="1"/>
    <col min="1039" max="1039" width="10.125" style="409" customWidth="1"/>
    <col min="1040" max="1040" width="11.25" style="409" customWidth="1"/>
    <col min="1041" max="1041" width="10.375" style="409" customWidth="1"/>
    <col min="1042" max="1280" width="14.375" style="409"/>
    <col min="1281" max="1281" width="12.375" style="409" customWidth="1"/>
    <col min="1282" max="1282" width="12.125" style="409" customWidth="1"/>
    <col min="1283" max="1283" width="11" style="409" customWidth="1"/>
    <col min="1284" max="1284" width="10.625" style="409" customWidth="1"/>
    <col min="1285" max="1285" width="10.75" style="409" customWidth="1"/>
    <col min="1286" max="1286" width="10.625" style="409" customWidth="1"/>
    <col min="1287" max="1287" width="10.125" style="409" customWidth="1"/>
    <col min="1288" max="1288" width="10.625" style="409" customWidth="1"/>
    <col min="1289" max="1289" width="14.375" style="409"/>
    <col min="1290" max="1290" width="12.75" style="409" customWidth="1"/>
    <col min="1291" max="1291" width="10.25" style="409" customWidth="1"/>
    <col min="1292" max="1292" width="10" style="409" customWidth="1"/>
    <col min="1293" max="1294" width="10.375" style="409" customWidth="1"/>
    <col min="1295" max="1295" width="10.125" style="409" customWidth="1"/>
    <col min="1296" max="1296" width="11.25" style="409" customWidth="1"/>
    <col min="1297" max="1297" width="10.375" style="409" customWidth="1"/>
    <col min="1298" max="1536" width="14.375" style="409"/>
    <col min="1537" max="1537" width="12.375" style="409" customWidth="1"/>
    <col min="1538" max="1538" width="12.125" style="409" customWidth="1"/>
    <col min="1539" max="1539" width="11" style="409" customWidth="1"/>
    <col min="1540" max="1540" width="10.625" style="409" customWidth="1"/>
    <col min="1541" max="1541" width="10.75" style="409" customWidth="1"/>
    <col min="1542" max="1542" width="10.625" style="409" customWidth="1"/>
    <col min="1543" max="1543" width="10.125" style="409" customWidth="1"/>
    <col min="1544" max="1544" width="10.625" style="409" customWidth="1"/>
    <col min="1545" max="1545" width="14.375" style="409"/>
    <col min="1546" max="1546" width="12.75" style="409" customWidth="1"/>
    <col min="1547" max="1547" width="10.25" style="409" customWidth="1"/>
    <col min="1548" max="1548" width="10" style="409" customWidth="1"/>
    <col min="1549" max="1550" width="10.375" style="409" customWidth="1"/>
    <col min="1551" max="1551" width="10.125" style="409" customWidth="1"/>
    <col min="1552" max="1552" width="11.25" style="409" customWidth="1"/>
    <col min="1553" max="1553" width="10.375" style="409" customWidth="1"/>
    <col min="1554" max="1792" width="14.375" style="409"/>
    <col min="1793" max="1793" width="12.375" style="409" customWidth="1"/>
    <col min="1794" max="1794" width="12.125" style="409" customWidth="1"/>
    <col min="1795" max="1795" width="11" style="409" customWidth="1"/>
    <col min="1796" max="1796" width="10.625" style="409" customWidth="1"/>
    <col min="1797" max="1797" width="10.75" style="409" customWidth="1"/>
    <col min="1798" max="1798" width="10.625" style="409" customWidth="1"/>
    <col min="1799" max="1799" width="10.125" style="409" customWidth="1"/>
    <col min="1800" max="1800" width="10.625" style="409" customWidth="1"/>
    <col min="1801" max="1801" width="14.375" style="409"/>
    <col min="1802" max="1802" width="12.75" style="409" customWidth="1"/>
    <col min="1803" max="1803" width="10.25" style="409" customWidth="1"/>
    <col min="1804" max="1804" width="10" style="409" customWidth="1"/>
    <col min="1805" max="1806" width="10.375" style="409" customWidth="1"/>
    <col min="1807" max="1807" width="10.125" style="409" customWidth="1"/>
    <col min="1808" max="1808" width="11.25" style="409" customWidth="1"/>
    <col min="1809" max="1809" width="10.375" style="409" customWidth="1"/>
    <col min="1810" max="2048" width="14.375" style="409"/>
    <col min="2049" max="2049" width="12.375" style="409" customWidth="1"/>
    <col min="2050" max="2050" width="12.125" style="409" customWidth="1"/>
    <col min="2051" max="2051" width="11" style="409" customWidth="1"/>
    <col min="2052" max="2052" width="10.625" style="409" customWidth="1"/>
    <col min="2053" max="2053" width="10.75" style="409" customWidth="1"/>
    <col min="2054" max="2054" width="10.625" style="409" customWidth="1"/>
    <col min="2055" max="2055" width="10.125" style="409" customWidth="1"/>
    <col min="2056" max="2056" width="10.625" style="409" customWidth="1"/>
    <col min="2057" max="2057" width="14.375" style="409"/>
    <col min="2058" max="2058" width="12.75" style="409" customWidth="1"/>
    <col min="2059" max="2059" width="10.25" style="409" customWidth="1"/>
    <col min="2060" max="2060" width="10" style="409" customWidth="1"/>
    <col min="2061" max="2062" width="10.375" style="409" customWidth="1"/>
    <col min="2063" max="2063" width="10.125" style="409" customWidth="1"/>
    <col min="2064" max="2064" width="11.25" style="409" customWidth="1"/>
    <col min="2065" max="2065" width="10.375" style="409" customWidth="1"/>
    <col min="2066" max="2304" width="14.375" style="409"/>
    <col min="2305" max="2305" width="12.375" style="409" customWidth="1"/>
    <col min="2306" max="2306" width="12.125" style="409" customWidth="1"/>
    <col min="2307" max="2307" width="11" style="409" customWidth="1"/>
    <col min="2308" max="2308" width="10.625" style="409" customWidth="1"/>
    <col min="2309" max="2309" width="10.75" style="409" customWidth="1"/>
    <col min="2310" max="2310" width="10.625" style="409" customWidth="1"/>
    <col min="2311" max="2311" width="10.125" style="409" customWidth="1"/>
    <col min="2312" max="2312" width="10.625" style="409" customWidth="1"/>
    <col min="2313" max="2313" width="14.375" style="409"/>
    <col min="2314" max="2314" width="12.75" style="409" customWidth="1"/>
    <col min="2315" max="2315" width="10.25" style="409" customWidth="1"/>
    <col min="2316" max="2316" width="10" style="409" customWidth="1"/>
    <col min="2317" max="2318" width="10.375" style="409" customWidth="1"/>
    <col min="2319" max="2319" width="10.125" style="409" customWidth="1"/>
    <col min="2320" max="2320" width="11.25" style="409" customWidth="1"/>
    <col min="2321" max="2321" width="10.375" style="409" customWidth="1"/>
    <col min="2322" max="2560" width="14.375" style="409"/>
    <col min="2561" max="2561" width="12.375" style="409" customWidth="1"/>
    <col min="2562" max="2562" width="12.125" style="409" customWidth="1"/>
    <col min="2563" max="2563" width="11" style="409" customWidth="1"/>
    <col min="2564" max="2564" width="10.625" style="409" customWidth="1"/>
    <col min="2565" max="2565" width="10.75" style="409" customWidth="1"/>
    <col min="2566" max="2566" width="10.625" style="409" customWidth="1"/>
    <col min="2567" max="2567" width="10.125" style="409" customWidth="1"/>
    <col min="2568" max="2568" width="10.625" style="409" customWidth="1"/>
    <col min="2569" max="2569" width="14.375" style="409"/>
    <col min="2570" max="2570" width="12.75" style="409" customWidth="1"/>
    <col min="2571" max="2571" width="10.25" style="409" customWidth="1"/>
    <col min="2572" max="2572" width="10" style="409" customWidth="1"/>
    <col min="2573" max="2574" width="10.375" style="409" customWidth="1"/>
    <col min="2575" max="2575" width="10.125" style="409" customWidth="1"/>
    <col min="2576" max="2576" width="11.25" style="409" customWidth="1"/>
    <col min="2577" max="2577" width="10.375" style="409" customWidth="1"/>
    <col min="2578" max="2816" width="14.375" style="409"/>
    <col min="2817" max="2817" width="12.375" style="409" customWidth="1"/>
    <col min="2818" max="2818" width="12.125" style="409" customWidth="1"/>
    <col min="2819" max="2819" width="11" style="409" customWidth="1"/>
    <col min="2820" max="2820" width="10.625" style="409" customWidth="1"/>
    <col min="2821" max="2821" width="10.75" style="409" customWidth="1"/>
    <col min="2822" max="2822" width="10.625" style="409" customWidth="1"/>
    <col min="2823" max="2823" width="10.125" style="409" customWidth="1"/>
    <col min="2824" max="2824" width="10.625" style="409" customWidth="1"/>
    <col min="2825" max="2825" width="14.375" style="409"/>
    <col min="2826" max="2826" width="12.75" style="409" customWidth="1"/>
    <col min="2827" max="2827" width="10.25" style="409" customWidth="1"/>
    <col min="2828" max="2828" width="10" style="409" customWidth="1"/>
    <col min="2829" max="2830" width="10.375" style="409" customWidth="1"/>
    <col min="2831" max="2831" width="10.125" style="409" customWidth="1"/>
    <col min="2832" max="2832" width="11.25" style="409" customWidth="1"/>
    <col min="2833" max="2833" width="10.375" style="409" customWidth="1"/>
    <col min="2834" max="3072" width="14.375" style="409"/>
    <col min="3073" max="3073" width="12.375" style="409" customWidth="1"/>
    <col min="3074" max="3074" width="12.125" style="409" customWidth="1"/>
    <col min="3075" max="3075" width="11" style="409" customWidth="1"/>
    <col min="3076" max="3076" width="10.625" style="409" customWidth="1"/>
    <col min="3077" max="3077" width="10.75" style="409" customWidth="1"/>
    <col min="3078" max="3078" width="10.625" style="409" customWidth="1"/>
    <col min="3079" max="3079" width="10.125" style="409" customWidth="1"/>
    <col min="3080" max="3080" width="10.625" style="409" customWidth="1"/>
    <col min="3081" max="3081" width="14.375" style="409"/>
    <col min="3082" max="3082" width="12.75" style="409" customWidth="1"/>
    <col min="3083" max="3083" width="10.25" style="409" customWidth="1"/>
    <col min="3084" max="3084" width="10" style="409" customWidth="1"/>
    <col min="3085" max="3086" width="10.375" style="409" customWidth="1"/>
    <col min="3087" max="3087" width="10.125" style="409" customWidth="1"/>
    <col min="3088" max="3088" width="11.25" style="409" customWidth="1"/>
    <col min="3089" max="3089" width="10.375" style="409" customWidth="1"/>
    <col min="3090" max="3328" width="14.375" style="409"/>
    <col min="3329" max="3329" width="12.375" style="409" customWidth="1"/>
    <col min="3330" max="3330" width="12.125" style="409" customWidth="1"/>
    <col min="3331" max="3331" width="11" style="409" customWidth="1"/>
    <col min="3332" max="3332" width="10.625" style="409" customWidth="1"/>
    <col min="3333" max="3333" width="10.75" style="409" customWidth="1"/>
    <col min="3334" max="3334" width="10.625" style="409" customWidth="1"/>
    <col min="3335" max="3335" width="10.125" style="409" customWidth="1"/>
    <col min="3336" max="3336" width="10.625" style="409" customWidth="1"/>
    <col min="3337" max="3337" width="14.375" style="409"/>
    <col min="3338" max="3338" width="12.75" style="409" customWidth="1"/>
    <col min="3339" max="3339" width="10.25" style="409" customWidth="1"/>
    <col min="3340" max="3340" width="10" style="409" customWidth="1"/>
    <col min="3341" max="3342" width="10.375" style="409" customWidth="1"/>
    <col min="3343" max="3343" width="10.125" style="409" customWidth="1"/>
    <col min="3344" max="3344" width="11.25" style="409" customWidth="1"/>
    <col min="3345" max="3345" width="10.375" style="409" customWidth="1"/>
    <col min="3346" max="3584" width="14.375" style="409"/>
    <col min="3585" max="3585" width="12.375" style="409" customWidth="1"/>
    <col min="3586" max="3586" width="12.125" style="409" customWidth="1"/>
    <col min="3587" max="3587" width="11" style="409" customWidth="1"/>
    <col min="3588" max="3588" width="10.625" style="409" customWidth="1"/>
    <col min="3589" max="3589" width="10.75" style="409" customWidth="1"/>
    <col min="3590" max="3590" width="10.625" style="409" customWidth="1"/>
    <col min="3591" max="3591" width="10.125" style="409" customWidth="1"/>
    <col min="3592" max="3592" width="10.625" style="409" customWidth="1"/>
    <col min="3593" max="3593" width="14.375" style="409"/>
    <col min="3594" max="3594" width="12.75" style="409" customWidth="1"/>
    <col min="3595" max="3595" width="10.25" style="409" customWidth="1"/>
    <col min="3596" max="3596" width="10" style="409" customWidth="1"/>
    <col min="3597" max="3598" width="10.375" style="409" customWidth="1"/>
    <col min="3599" max="3599" width="10.125" style="409" customWidth="1"/>
    <col min="3600" max="3600" width="11.25" style="409" customWidth="1"/>
    <col min="3601" max="3601" width="10.375" style="409" customWidth="1"/>
    <col min="3602" max="3840" width="14.375" style="409"/>
    <col min="3841" max="3841" width="12.375" style="409" customWidth="1"/>
    <col min="3842" max="3842" width="12.125" style="409" customWidth="1"/>
    <col min="3843" max="3843" width="11" style="409" customWidth="1"/>
    <col min="3844" max="3844" width="10.625" style="409" customWidth="1"/>
    <col min="3845" max="3845" width="10.75" style="409" customWidth="1"/>
    <col min="3846" max="3846" width="10.625" style="409" customWidth="1"/>
    <col min="3847" max="3847" width="10.125" style="409" customWidth="1"/>
    <col min="3848" max="3848" width="10.625" style="409" customWidth="1"/>
    <col min="3849" max="3849" width="14.375" style="409"/>
    <col min="3850" max="3850" width="12.75" style="409" customWidth="1"/>
    <col min="3851" max="3851" width="10.25" style="409" customWidth="1"/>
    <col min="3852" max="3852" width="10" style="409" customWidth="1"/>
    <col min="3853" max="3854" width="10.375" style="409" customWidth="1"/>
    <col min="3855" max="3855" width="10.125" style="409" customWidth="1"/>
    <col min="3856" max="3856" width="11.25" style="409" customWidth="1"/>
    <col min="3857" max="3857" width="10.375" style="409" customWidth="1"/>
    <col min="3858" max="4096" width="14.375" style="409"/>
    <col min="4097" max="4097" width="12.375" style="409" customWidth="1"/>
    <col min="4098" max="4098" width="12.125" style="409" customWidth="1"/>
    <col min="4099" max="4099" width="11" style="409" customWidth="1"/>
    <col min="4100" max="4100" width="10.625" style="409" customWidth="1"/>
    <col min="4101" max="4101" width="10.75" style="409" customWidth="1"/>
    <col min="4102" max="4102" width="10.625" style="409" customWidth="1"/>
    <col min="4103" max="4103" width="10.125" style="409" customWidth="1"/>
    <col min="4104" max="4104" width="10.625" style="409" customWidth="1"/>
    <col min="4105" max="4105" width="14.375" style="409"/>
    <col min="4106" max="4106" width="12.75" style="409" customWidth="1"/>
    <col min="4107" max="4107" width="10.25" style="409" customWidth="1"/>
    <col min="4108" max="4108" width="10" style="409" customWidth="1"/>
    <col min="4109" max="4110" width="10.375" style="409" customWidth="1"/>
    <col min="4111" max="4111" width="10.125" style="409" customWidth="1"/>
    <col min="4112" max="4112" width="11.25" style="409" customWidth="1"/>
    <col min="4113" max="4113" width="10.375" style="409" customWidth="1"/>
    <col min="4114" max="4352" width="14.375" style="409"/>
    <col min="4353" max="4353" width="12.375" style="409" customWidth="1"/>
    <col min="4354" max="4354" width="12.125" style="409" customWidth="1"/>
    <col min="4355" max="4355" width="11" style="409" customWidth="1"/>
    <col min="4356" max="4356" width="10.625" style="409" customWidth="1"/>
    <col min="4357" max="4357" width="10.75" style="409" customWidth="1"/>
    <col min="4358" max="4358" width="10.625" style="409" customWidth="1"/>
    <col min="4359" max="4359" width="10.125" style="409" customWidth="1"/>
    <col min="4360" max="4360" width="10.625" style="409" customWidth="1"/>
    <col min="4361" max="4361" width="14.375" style="409"/>
    <col min="4362" max="4362" width="12.75" style="409" customWidth="1"/>
    <col min="4363" max="4363" width="10.25" style="409" customWidth="1"/>
    <col min="4364" max="4364" width="10" style="409" customWidth="1"/>
    <col min="4365" max="4366" width="10.375" style="409" customWidth="1"/>
    <col min="4367" max="4367" width="10.125" style="409" customWidth="1"/>
    <col min="4368" max="4368" width="11.25" style="409" customWidth="1"/>
    <col min="4369" max="4369" width="10.375" style="409" customWidth="1"/>
    <col min="4370" max="4608" width="14.375" style="409"/>
    <col min="4609" max="4609" width="12.375" style="409" customWidth="1"/>
    <col min="4610" max="4610" width="12.125" style="409" customWidth="1"/>
    <col min="4611" max="4611" width="11" style="409" customWidth="1"/>
    <col min="4612" max="4612" width="10.625" style="409" customWidth="1"/>
    <col min="4613" max="4613" width="10.75" style="409" customWidth="1"/>
    <col min="4614" max="4614" width="10.625" style="409" customWidth="1"/>
    <col min="4615" max="4615" width="10.125" style="409" customWidth="1"/>
    <col min="4616" max="4616" width="10.625" style="409" customWidth="1"/>
    <col min="4617" max="4617" width="14.375" style="409"/>
    <col min="4618" max="4618" width="12.75" style="409" customWidth="1"/>
    <col min="4619" max="4619" width="10.25" style="409" customWidth="1"/>
    <col min="4620" max="4620" width="10" style="409" customWidth="1"/>
    <col min="4621" max="4622" width="10.375" style="409" customWidth="1"/>
    <col min="4623" max="4623" width="10.125" style="409" customWidth="1"/>
    <col min="4624" max="4624" width="11.25" style="409" customWidth="1"/>
    <col min="4625" max="4625" width="10.375" style="409" customWidth="1"/>
    <col min="4626" max="4864" width="14.375" style="409"/>
    <col min="4865" max="4865" width="12.375" style="409" customWidth="1"/>
    <col min="4866" max="4866" width="12.125" style="409" customWidth="1"/>
    <col min="4867" max="4867" width="11" style="409" customWidth="1"/>
    <col min="4868" max="4868" width="10.625" style="409" customWidth="1"/>
    <col min="4869" max="4869" width="10.75" style="409" customWidth="1"/>
    <col min="4870" max="4870" width="10.625" style="409" customWidth="1"/>
    <col min="4871" max="4871" width="10.125" style="409" customWidth="1"/>
    <col min="4872" max="4872" width="10.625" style="409" customWidth="1"/>
    <col min="4873" max="4873" width="14.375" style="409"/>
    <col min="4874" max="4874" width="12.75" style="409" customWidth="1"/>
    <col min="4875" max="4875" width="10.25" style="409" customWidth="1"/>
    <col min="4876" max="4876" width="10" style="409" customWidth="1"/>
    <col min="4877" max="4878" width="10.375" style="409" customWidth="1"/>
    <col min="4879" max="4879" width="10.125" style="409" customWidth="1"/>
    <col min="4880" max="4880" width="11.25" style="409" customWidth="1"/>
    <col min="4881" max="4881" width="10.375" style="409" customWidth="1"/>
    <col min="4882" max="5120" width="14.375" style="409"/>
    <col min="5121" max="5121" width="12.375" style="409" customWidth="1"/>
    <col min="5122" max="5122" width="12.125" style="409" customWidth="1"/>
    <col min="5123" max="5123" width="11" style="409" customWidth="1"/>
    <col min="5124" max="5124" width="10.625" style="409" customWidth="1"/>
    <col min="5125" max="5125" width="10.75" style="409" customWidth="1"/>
    <col min="5126" max="5126" width="10.625" style="409" customWidth="1"/>
    <col min="5127" max="5127" width="10.125" style="409" customWidth="1"/>
    <col min="5128" max="5128" width="10.625" style="409" customWidth="1"/>
    <col min="5129" max="5129" width="14.375" style="409"/>
    <col min="5130" max="5130" width="12.75" style="409" customWidth="1"/>
    <col min="5131" max="5131" width="10.25" style="409" customWidth="1"/>
    <col min="5132" max="5132" width="10" style="409" customWidth="1"/>
    <col min="5133" max="5134" width="10.375" style="409" customWidth="1"/>
    <col min="5135" max="5135" width="10.125" style="409" customWidth="1"/>
    <col min="5136" max="5136" width="11.25" style="409" customWidth="1"/>
    <col min="5137" max="5137" width="10.375" style="409" customWidth="1"/>
    <col min="5138" max="5376" width="14.375" style="409"/>
    <col min="5377" max="5377" width="12.375" style="409" customWidth="1"/>
    <col min="5378" max="5378" width="12.125" style="409" customWidth="1"/>
    <col min="5379" max="5379" width="11" style="409" customWidth="1"/>
    <col min="5380" max="5380" width="10.625" style="409" customWidth="1"/>
    <col min="5381" max="5381" width="10.75" style="409" customWidth="1"/>
    <col min="5382" max="5382" width="10.625" style="409" customWidth="1"/>
    <col min="5383" max="5383" width="10.125" style="409" customWidth="1"/>
    <col min="5384" max="5384" width="10.625" style="409" customWidth="1"/>
    <col min="5385" max="5385" width="14.375" style="409"/>
    <col min="5386" max="5386" width="12.75" style="409" customWidth="1"/>
    <col min="5387" max="5387" width="10.25" style="409" customWidth="1"/>
    <col min="5388" max="5388" width="10" style="409" customWidth="1"/>
    <col min="5389" max="5390" width="10.375" style="409" customWidth="1"/>
    <col min="5391" max="5391" width="10.125" style="409" customWidth="1"/>
    <col min="5392" max="5392" width="11.25" style="409" customWidth="1"/>
    <col min="5393" max="5393" width="10.375" style="409" customWidth="1"/>
    <col min="5394" max="5632" width="14.375" style="409"/>
    <col min="5633" max="5633" width="12.375" style="409" customWidth="1"/>
    <col min="5634" max="5634" width="12.125" style="409" customWidth="1"/>
    <col min="5635" max="5635" width="11" style="409" customWidth="1"/>
    <col min="5636" max="5636" width="10.625" style="409" customWidth="1"/>
    <col min="5637" max="5637" width="10.75" style="409" customWidth="1"/>
    <col min="5638" max="5638" width="10.625" style="409" customWidth="1"/>
    <col min="5639" max="5639" width="10.125" style="409" customWidth="1"/>
    <col min="5640" max="5640" width="10.625" style="409" customWidth="1"/>
    <col min="5641" max="5641" width="14.375" style="409"/>
    <col min="5642" max="5642" width="12.75" style="409" customWidth="1"/>
    <col min="5643" max="5643" width="10.25" style="409" customWidth="1"/>
    <col min="5644" max="5644" width="10" style="409" customWidth="1"/>
    <col min="5645" max="5646" width="10.375" style="409" customWidth="1"/>
    <col min="5647" max="5647" width="10.125" style="409" customWidth="1"/>
    <col min="5648" max="5648" width="11.25" style="409" customWidth="1"/>
    <col min="5649" max="5649" width="10.375" style="409" customWidth="1"/>
    <col min="5650" max="5888" width="14.375" style="409"/>
    <col min="5889" max="5889" width="12.375" style="409" customWidth="1"/>
    <col min="5890" max="5890" width="12.125" style="409" customWidth="1"/>
    <col min="5891" max="5891" width="11" style="409" customWidth="1"/>
    <col min="5892" max="5892" width="10.625" style="409" customWidth="1"/>
    <col min="5893" max="5893" width="10.75" style="409" customWidth="1"/>
    <col min="5894" max="5894" width="10.625" style="409" customWidth="1"/>
    <col min="5895" max="5895" width="10.125" style="409" customWidth="1"/>
    <col min="5896" max="5896" width="10.625" style="409" customWidth="1"/>
    <col min="5897" max="5897" width="14.375" style="409"/>
    <col min="5898" max="5898" width="12.75" style="409" customWidth="1"/>
    <col min="5899" max="5899" width="10.25" style="409" customWidth="1"/>
    <col min="5900" max="5900" width="10" style="409" customWidth="1"/>
    <col min="5901" max="5902" width="10.375" style="409" customWidth="1"/>
    <col min="5903" max="5903" width="10.125" style="409" customWidth="1"/>
    <col min="5904" max="5904" width="11.25" style="409" customWidth="1"/>
    <col min="5905" max="5905" width="10.375" style="409" customWidth="1"/>
    <col min="5906" max="6144" width="14.375" style="409"/>
    <col min="6145" max="6145" width="12.375" style="409" customWidth="1"/>
    <col min="6146" max="6146" width="12.125" style="409" customWidth="1"/>
    <col min="6147" max="6147" width="11" style="409" customWidth="1"/>
    <col min="6148" max="6148" width="10.625" style="409" customWidth="1"/>
    <col min="6149" max="6149" width="10.75" style="409" customWidth="1"/>
    <col min="6150" max="6150" width="10.625" style="409" customWidth="1"/>
    <col min="6151" max="6151" width="10.125" style="409" customWidth="1"/>
    <col min="6152" max="6152" width="10.625" style="409" customWidth="1"/>
    <col min="6153" max="6153" width="14.375" style="409"/>
    <col min="6154" max="6154" width="12.75" style="409" customWidth="1"/>
    <col min="6155" max="6155" width="10.25" style="409" customWidth="1"/>
    <col min="6156" max="6156" width="10" style="409" customWidth="1"/>
    <col min="6157" max="6158" width="10.375" style="409" customWidth="1"/>
    <col min="6159" max="6159" width="10.125" style="409" customWidth="1"/>
    <col min="6160" max="6160" width="11.25" style="409" customWidth="1"/>
    <col min="6161" max="6161" width="10.375" style="409" customWidth="1"/>
    <col min="6162" max="6400" width="14.375" style="409"/>
    <col min="6401" max="6401" width="12.375" style="409" customWidth="1"/>
    <col min="6402" max="6402" width="12.125" style="409" customWidth="1"/>
    <col min="6403" max="6403" width="11" style="409" customWidth="1"/>
    <col min="6404" max="6404" width="10.625" style="409" customWidth="1"/>
    <col min="6405" max="6405" width="10.75" style="409" customWidth="1"/>
    <col min="6406" max="6406" width="10.625" style="409" customWidth="1"/>
    <col min="6407" max="6407" width="10.125" style="409" customWidth="1"/>
    <col min="6408" max="6408" width="10.625" style="409" customWidth="1"/>
    <col min="6409" max="6409" width="14.375" style="409"/>
    <col min="6410" max="6410" width="12.75" style="409" customWidth="1"/>
    <col min="6411" max="6411" width="10.25" style="409" customWidth="1"/>
    <col min="6412" max="6412" width="10" style="409" customWidth="1"/>
    <col min="6413" max="6414" width="10.375" style="409" customWidth="1"/>
    <col min="6415" max="6415" width="10.125" style="409" customWidth="1"/>
    <col min="6416" max="6416" width="11.25" style="409" customWidth="1"/>
    <col min="6417" max="6417" width="10.375" style="409" customWidth="1"/>
    <col min="6418" max="6656" width="14.375" style="409"/>
    <col min="6657" max="6657" width="12.375" style="409" customWidth="1"/>
    <col min="6658" max="6658" width="12.125" style="409" customWidth="1"/>
    <col min="6659" max="6659" width="11" style="409" customWidth="1"/>
    <col min="6660" max="6660" width="10.625" style="409" customWidth="1"/>
    <col min="6661" max="6661" width="10.75" style="409" customWidth="1"/>
    <col min="6662" max="6662" width="10.625" style="409" customWidth="1"/>
    <col min="6663" max="6663" width="10.125" style="409" customWidth="1"/>
    <col min="6664" max="6664" width="10.625" style="409" customWidth="1"/>
    <col min="6665" max="6665" width="14.375" style="409"/>
    <col min="6666" max="6666" width="12.75" style="409" customWidth="1"/>
    <col min="6667" max="6667" width="10.25" style="409" customWidth="1"/>
    <col min="6668" max="6668" width="10" style="409" customWidth="1"/>
    <col min="6669" max="6670" width="10.375" style="409" customWidth="1"/>
    <col min="6671" max="6671" width="10.125" style="409" customWidth="1"/>
    <col min="6672" max="6672" width="11.25" style="409" customWidth="1"/>
    <col min="6673" max="6673" width="10.375" style="409" customWidth="1"/>
    <col min="6674" max="6912" width="14.375" style="409"/>
    <col min="6913" max="6913" width="12.375" style="409" customWidth="1"/>
    <col min="6914" max="6914" width="12.125" style="409" customWidth="1"/>
    <col min="6915" max="6915" width="11" style="409" customWidth="1"/>
    <col min="6916" max="6916" width="10.625" style="409" customWidth="1"/>
    <col min="6917" max="6917" width="10.75" style="409" customWidth="1"/>
    <col min="6918" max="6918" width="10.625" style="409" customWidth="1"/>
    <col min="6919" max="6919" width="10.125" style="409" customWidth="1"/>
    <col min="6920" max="6920" width="10.625" style="409" customWidth="1"/>
    <col min="6921" max="6921" width="14.375" style="409"/>
    <col min="6922" max="6922" width="12.75" style="409" customWidth="1"/>
    <col min="6923" max="6923" width="10.25" style="409" customWidth="1"/>
    <col min="6924" max="6924" width="10" style="409" customWidth="1"/>
    <col min="6925" max="6926" width="10.375" style="409" customWidth="1"/>
    <col min="6927" max="6927" width="10.125" style="409" customWidth="1"/>
    <col min="6928" max="6928" width="11.25" style="409" customWidth="1"/>
    <col min="6929" max="6929" width="10.375" style="409" customWidth="1"/>
    <col min="6930" max="7168" width="14.375" style="409"/>
    <col min="7169" max="7169" width="12.375" style="409" customWidth="1"/>
    <col min="7170" max="7170" width="12.125" style="409" customWidth="1"/>
    <col min="7171" max="7171" width="11" style="409" customWidth="1"/>
    <col min="7172" max="7172" width="10.625" style="409" customWidth="1"/>
    <col min="7173" max="7173" width="10.75" style="409" customWidth="1"/>
    <col min="7174" max="7174" width="10.625" style="409" customWidth="1"/>
    <col min="7175" max="7175" width="10.125" style="409" customWidth="1"/>
    <col min="7176" max="7176" width="10.625" style="409" customWidth="1"/>
    <col min="7177" max="7177" width="14.375" style="409"/>
    <col min="7178" max="7178" width="12.75" style="409" customWidth="1"/>
    <col min="7179" max="7179" width="10.25" style="409" customWidth="1"/>
    <col min="7180" max="7180" width="10" style="409" customWidth="1"/>
    <col min="7181" max="7182" width="10.375" style="409" customWidth="1"/>
    <col min="7183" max="7183" width="10.125" style="409" customWidth="1"/>
    <col min="7184" max="7184" width="11.25" style="409" customWidth="1"/>
    <col min="7185" max="7185" width="10.375" style="409" customWidth="1"/>
    <col min="7186" max="7424" width="14.375" style="409"/>
    <col min="7425" max="7425" width="12.375" style="409" customWidth="1"/>
    <col min="7426" max="7426" width="12.125" style="409" customWidth="1"/>
    <col min="7427" max="7427" width="11" style="409" customWidth="1"/>
    <col min="7428" max="7428" width="10.625" style="409" customWidth="1"/>
    <col min="7429" max="7429" width="10.75" style="409" customWidth="1"/>
    <col min="7430" max="7430" width="10.625" style="409" customWidth="1"/>
    <col min="7431" max="7431" width="10.125" style="409" customWidth="1"/>
    <col min="7432" max="7432" width="10.625" style="409" customWidth="1"/>
    <col min="7433" max="7433" width="14.375" style="409"/>
    <col min="7434" max="7434" width="12.75" style="409" customWidth="1"/>
    <col min="7435" max="7435" width="10.25" style="409" customWidth="1"/>
    <col min="7436" max="7436" width="10" style="409" customWidth="1"/>
    <col min="7437" max="7438" width="10.375" style="409" customWidth="1"/>
    <col min="7439" max="7439" width="10.125" style="409" customWidth="1"/>
    <col min="7440" max="7440" width="11.25" style="409" customWidth="1"/>
    <col min="7441" max="7441" width="10.375" style="409" customWidth="1"/>
    <col min="7442" max="7680" width="14.375" style="409"/>
    <col min="7681" max="7681" width="12.375" style="409" customWidth="1"/>
    <col min="7682" max="7682" width="12.125" style="409" customWidth="1"/>
    <col min="7683" max="7683" width="11" style="409" customWidth="1"/>
    <col min="7684" max="7684" width="10.625" style="409" customWidth="1"/>
    <col min="7685" max="7685" width="10.75" style="409" customWidth="1"/>
    <col min="7686" max="7686" width="10.625" style="409" customWidth="1"/>
    <col min="7687" max="7687" width="10.125" style="409" customWidth="1"/>
    <col min="7688" max="7688" width="10.625" style="409" customWidth="1"/>
    <col min="7689" max="7689" width="14.375" style="409"/>
    <col min="7690" max="7690" width="12.75" style="409" customWidth="1"/>
    <col min="7691" max="7691" width="10.25" style="409" customWidth="1"/>
    <col min="7692" max="7692" width="10" style="409" customWidth="1"/>
    <col min="7693" max="7694" width="10.375" style="409" customWidth="1"/>
    <col min="7695" max="7695" width="10.125" style="409" customWidth="1"/>
    <col min="7696" max="7696" width="11.25" style="409" customWidth="1"/>
    <col min="7697" max="7697" width="10.375" style="409" customWidth="1"/>
    <col min="7698" max="7936" width="14.375" style="409"/>
    <col min="7937" max="7937" width="12.375" style="409" customWidth="1"/>
    <col min="7938" max="7938" width="12.125" style="409" customWidth="1"/>
    <col min="7939" max="7939" width="11" style="409" customWidth="1"/>
    <col min="7940" max="7940" width="10.625" style="409" customWidth="1"/>
    <col min="7941" max="7941" width="10.75" style="409" customWidth="1"/>
    <col min="7942" max="7942" width="10.625" style="409" customWidth="1"/>
    <col min="7943" max="7943" width="10.125" style="409" customWidth="1"/>
    <col min="7944" max="7944" width="10.625" style="409" customWidth="1"/>
    <col min="7945" max="7945" width="14.375" style="409"/>
    <col min="7946" max="7946" width="12.75" style="409" customWidth="1"/>
    <col min="7947" max="7947" width="10.25" style="409" customWidth="1"/>
    <col min="7948" max="7948" width="10" style="409" customWidth="1"/>
    <col min="7949" max="7950" width="10.375" style="409" customWidth="1"/>
    <col min="7951" max="7951" width="10.125" style="409" customWidth="1"/>
    <col min="7952" max="7952" width="11.25" style="409" customWidth="1"/>
    <col min="7953" max="7953" width="10.375" style="409" customWidth="1"/>
    <col min="7954" max="8192" width="14.375" style="409"/>
    <col min="8193" max="8193" width="12.375" style="409" customWidth="1"/>
    <col min="8194" max="8194" width="12.125" style="409" customWidth="1"/>
    <col min="8195" max="8195" width="11" style="409" customWidth="1"/>
    <col min="8196" max="8196" width="10.625" style="409" customWidth="1"/>
    <col min="8197" max="8197" width="10.75" style="409" customWidth="1"/>
    <col min="8198" max="8198" width="10.625" style="409" customWidth="1"/>
    <col min="8199" max="8199" width="10.125" style="409" customWidth="1"/>
    <col min="8200" max="8200" width="10.625" style="409" customWidth="1"/>
    <col min="8201" max="8201" width="14.375" style="409"/>
    <col min="8202" max="8202" width="12.75" style="409" customWidth="1"/>
    <col min="8203" max="8203" width="10.25" style="409" customWidth="1"/>
    <col min="8204" max="8204" width="10" style="409" customWidth="1"/>
    <col min="8205" max="8206" width="10.375" style="409" customWidth="1"/>
    <col min="8207" max="8207" width="10.125" style="409" customWidth="1"/>
    <col min="8208" max="8208" width="11.25" style="409" customWidth="1"/>
    <col min="8209" max="8209" width="10.375" style="409" customWidth="1"/>
    <col min="8210" max="8448" width="14.375" style="409"/>
    <col min="8449" max="8449" width="12.375" style="409" customWidth="1"/>
    <col min="8450" max="8450" width="12.125" style="409" customWidth="1"/>
    <col min="8451" max="8451" width="11" style="409" customWidth="1"/>
    <col min="8452" max="8452" width="10.625" style="409" customWidth="1"/>
    <col min="8453" max="8453" width="10.75" style="409" customWidth="1"/>
    <col min="8454" max="8454" width="10.625" style="409" customWidth="1"/>
    <col min="8455" max="8455" width="10.125" style="409" customWidth="1"/>
    <col min="8456" max="8456" width="10.625" style="409" customWidth="1"/>
    <col min="8457" max="8457" width="14.375" style="409"/>
    <col min="8458" max="8458" width="12.75" style="409" customWidth="1"/>
    <col min="8459" max="8459" width="10.25" style="409" customWidth="1"/>
    <col min="8460" max="8460" width="10" style="409" customWidth="1"/>
    <col min="8461" max="8462" width="10.375" style="409" customWidth="1"/>
    <col min="8463" max="8463" width="10.125" style="409" customWidth="1"/>
    <col min="8464" max="8464" width="11.25" style="409" customWidth="1"/>
    <col min="8465" max="8465" width="10.375" style="409" customWidth="1"/>
    <col min="8466" max="8704" width="14.375" style="409"/>
    <col min="8705" max="8705" width="12.375" style="409" customWidth="1"/>
    <col min="8706" max="8706" width="12.125" style="409" customWidth="1"/>
    <col min="8707" max="8707" width="11" style="409" customWidth="1"/>
    <col min="8708" max="8708" width="10.625" style="409" customWidth="1"/>
    <col min="8709" max="8709" width="10.75" style="409" customWidth="1"/>
    <col min="8710" max="8710" width="10.625" style="409" customWidth="1"/>
    <col min="8711" max="8711" width="10.125" style="409" customWidth="1"/>
    <col min="8712" max="8712" width="10.625" style="409" customWidth="1"/>
    <col min="8713" max="8713" width="14.375" style="409"/>
    <col min="8714" max="8714" width="12.75" style="409" customWidth="1"/>
    <col min="8715" max="8715" width="10.25" style="409" customWidth="1"/>
    <col min="8716" max="8716" width="10" style="409" customWidth="1"/>
    <col min="8717" max="8718" width="10.375" style="409" customWidth="1"/>
    <col min="8719" max="8719" width="10.125" style="409" customWidth="1"/>
    <col min="8720" max="8720" width="11.25" style="409" customWidth="1"/>
    <col min="8721" max="8721" width="10.375" style="409" customWidth="1"/>
    <col min="8722" max="8960" width="14.375" style="409"/>
    <col min="8961" max="8961" width="12.375" style="409" customWidth="1"/>
    <col min="8962" max="8962" width="12.125" style="409" customWidth="1"/>
    <col min="8963" max="8963" width="11" style="409" customWidth="1"/>
    <col min="8964" max="8964" width="10.625" style="409" customWidth="1"/>
    <col min="8965" max="8965" width="10.75" style="409" customWidth="1"/>
    <col min="8966" max="8966" width="10.625" style="409" customWidth="1"/>
    <col min="8967" max="8967" width="10.125" style="409" customWidth="1"/>
    <col min="8968" max="8968" width="10.625" style="409" customWidth="1"/>
    <col min="8969" max="8969" width="14.375" style="409"/>
    <col min="8970" max="8970" width="12.75" style="409" customWidth="1"/>
    <col min="8971" max="8971" width="10.25" style="409" customWidth="1"/>
    <col min="8972" max="8972" width="10" style="409" customWidth="1"/>
    <col min="8973" max="8974" width="10.375" style="409" customWidth="1"/>
    <col min="8975" max="8975" width="10.125" style="409" customWidth="1"/>
    <col min="8976" max="8976" width="11.25" style="409" customWidth="1"/>
    <col min="8977" max="8977" width="10.375" style="409" customWidth="1"/>
    <col min="8978" max="9216" width="14.375" style="409"/>
    <col min="9217" max="9217" width="12.375" style="409" customWidth="1"/>
    <col min="9218" max="9218" width="12.125" style="409" customWidth="1"/>
    <col min="9219" max="9219" width="11" style="409" customWidth="1"/>
    <col min="9220" max="9220" width="10.625" style="409" customWidth="1"/>
    <col min="9221" max="9221" width="10.75" style="409" customWidth="1"/>
    <col min="9222" max="9222" width="10.625" style="409" customWidth="1"/>
    <col min="9223" max="9223" width="10.125" style="409" customWidth="1"/>
    <col min="9224" max="9224" width="10.625" style="409" customWidth="1"/>
    <col min="9225" max="9225" width="14.375" style="409"/>
    <col min="9226" max="9226" width="12.75" style="409" customWidth="1"/>
    <col min="9227" max="9227" width="10.25" style="409" customWidth="1"/>
    <col min="9228" max="9228" width="10" style="409" customWidth="1"/>
    <col min="9229" max="9230" width="10.375" style="409" customWidth="1"/>
    <col min="9231" max="9231" width="10.125" style="409" customWidth="1"/>
    <col min="9232" max="9232" width="11.25" style="409" customWidth="1"/>
    <col min="9233" max="9233" width="10.375" style="409" customWidth="1"/>
    <col min="9234" max="9472" width="14.375" style="409"/>
    <col min="9473" max="9473" width="12.375" style="409" customWidth="1"/>
    <col min="9474" max="9474" width="12.125" style="409" customWidth="1"/>
    <col min="9475" max="9475" width="11" style="409" customWidth="1"/>
    <col min="9476" max="9476" width="10.625" style="409" customWidth="1"/>
    <col min="9477" max="9477" width="10.75" style="409" customWidth="1"/>
    <col min="9478" max="9478" width="10.625" style="409" customWidth="1"/>
    <col min="9479" max="9479" width="10.125" style="409" customWidth="1"/>
    <col min="9480" max="9480" width="10.625" style="409" customWidth="1"/>
    <col min="9481" max="9481" width="14.375" style="409"/>
    <col min="9482" max="9482" width="12.75" style="409" customWidth="1"/>
    <col min="9483" max="9483" width="10.25" style="409" customWidth="1"/>
    <col min="9484" max="9484" width="10" style="409" customWidth="1"/>
    <col min="9485" max="9486" width="10.375" style="409" customWidth="1"/>
    <col min="9487" max="9487" width="10.125" style="409" customWidth="1"/>
    <col min="9488" max="9488" width="11.25" style="409" customWidth="1"/>
    <col min="9489" max="9489" width="10.375" style="409" customWidth="1"/>
    <col min="9490" max="9728" width="14.375" style="409"/>
    <col min="9729" max="9729" width="12.375" style="409" customWidth="1"/>
    <col min="9730" max="9730" width="12.125" style="409" customWidth="1"/>
    <col min="9731" max="9731" width="11" style="409" customWidth="1"/>
    <col min="9732" max="9732" width="10.625" style="409" customWidth="1"/>
    <col min="9733" max="9733" width="10.75" style="409" customWidth="1"/>
    <col min="9734" max="9734" width="10.625" style="409" customWidth="1"/>
    <col min="9735" max="9735" width="10.125" style="409" customWidth="1"/>
    <col min="9736" max="9736" width="10.625" style="409" customWidth="1"/>
    <col min="9737" max="9737" width="14.375" style="409"/>
    <col min="9738" max="9738" width="12.75" style="409" customWidth="1"/>
    <col min="9739" max="9739" width="10.25" style="409" customWidth="1"/>
    <col min="9740" max="9740" width="10" style="409" customWidth="1"/>
    <col min="9741" max="9742" width="10.375" style="409" customWidth="1"/>
    <col min="9743" max="9743" width="10.125" style="409" customWidth="1"/>
    <col min="9744" max="9744" width="11.25" style="409" customWidth="1"/>
    <col min="9745" max="9745" width="10.375" style="409" customWidth="1"/>
    <col min="9746" max="9984" width="14.375" style="409"/>
    <col min="9985" max="9985" width="12.375" style="409" customWidth="1"/>
    <col min="9986" max="9986" width="12.125" style="409" customWidth="1"/>
    <col min="9987" max="9987" width="11" style="409" customWidth="1"/>
    <col min="9988" max="9988" width="10.625" style="409" customWidth="1"/>
    <col min="9989" max="9989" width="10.75" style="409" customWidth="1"/>
    <col min="9990" max="9990" width="10.625" style="409" customWidth="1"/>
    <col min="9991" max="9991" width="10.125" style="409" customWidth="1"/>
    <col min="9992" max="9992" width="10.625" style="409" customWidth="1"/>
    <col min="9993" max="9993" width="14.375" style="409"/>
    <col min="9994" max="9994" width="12.75" style="409" customWidth="1"/>
    <col min="9995" max="9995" width="10.25" style="409" customWidth="1"/>
    <col min="9996" max="9996" width="10" style="409" customWidth="1"/>
    <col min="9997" max="9998" width="10.375" style="409" customWidth="1"/>
    <col min="9999" max="9999" width="10.125" style="409" customWidth="1"/>
    <col min="10000" max="10000" width="11.25" style="409" customWidth="1"/>
    <col min="10001" max="10001" width="10.375" style="409" customWidth="1"/>
    <col min="10002" max="10240" width="14.375" style="409"/>
    <col min="10241" max="10241" width="12.375" style="409" customWidth="1"/>
    <col min="10242" max="10242" width="12.125" style="409" customWidth="1"/>
    <col min="10243" max="10243" width="11" style="409" customWidth="1"/>
    <col min="10244" max="10244" width="10.625" style="409" customWidth="1"/>
    <col min="10245" max="10245" width="10.75" style="409" customWidth="1"/>
    <col min="10246" max="10246" width="10.625" style="409" customWidth="1"/>
    <col min="10247" max="10247" width="10.125" style="409" customWidth="1"/>
    <col min="10248" max="10248" width="10.625" style="409" customWidth="1"/>
    <col min="10249" max="10249" width="14.375" style="409"/>
    <col min="10250" max="10250" width="12.75" style="409" customWidth="1"/>
    <col min="10251" max="10251" width="10.25" style="409" customWidth="1"/>
    <col min="10252" max="10252" width="10" style="409" customWidth="1"/>
    <col min="10253" max="10254" width="10.375" style="409" customWidth="1"/>
    <col min="10255" max="10255" width="10.125" style="409" customWidth="1"/>
    <col min="10256" max="10256" width="11.25" style="409" customWidth="1"/>
    <col min="10257" max="10257" width="10.375" style="409" customWidth="1"/>
    <col min="10258" max="10496" width="14.375" style="409"/>
    <col min="10497" max="10497" width="12.375" style="409" customWidth="1"/>
    <col min="10498" max="10498" width="12.125" style="409" customWidth="1"/>
    <col min="10499" max="10499" width="11" style="409" customWidth="1"/>
    <col min="10500" max="10500" width="10.625" style="409" customWidth="1"/>
    <col min="10501" max="10501" width="10.75" style="409" customWidth="1"/>
    <col min="10502" max="10502" width="10.625" style="409" customWidth="1"/>
    <col min="10503" max="10503" width="10.125" style="409" customWidth="1"/>
    <col min="10504" max="10504" width="10.625" style="409" customWidth="1"/>
    <col min="10505" max="10505" width="14.375" style="409"/>
    <col min="10506" max="10506" width="12.75" style="409" customWidth="1"/>
    <col min="10507" max="10507" width="10.25" style="409" customWidth="1"/>
    <col min="10508" max="10508" width="10" style="409" customWidth="1"/>
    <col min="10509" max="10510" width="10.375" style="409" customWidth="1"/>
    <col min="10511" max="10511" width="10.125" style="409" customWidth="1"/>
    <col min="10512" max="10512" width="11.25" style="409" customWidth="1"/>
    <col min="10513" max="10513" width="10.375" style="409" customWidth="1"/>
    <col min="10514" max="10752" width="14.375" style="409"/>
    <col min="10753" max="10753" width="12.375" style="409" customWidth="1"/>
    <col min="10754" max="10754" width="12.125" style="409" customWidth="1"/>
    <col min="10755" max="10755" width="11" style="409" customWidth="1"/>
    <col min="10756" max="10756" width="10.625" style="409" customWidth="1"/>
    <col min="10757" max="10757" width="10.75" style="409" customWidth="1"/>
    <col min="10758" max="10758" width="10.625" style="409" customWidth="1"/>
    <col min="10759" max="10759" width="10.125" style="409" customWidth="1"/>
    <col min="10760" max="10760" width="10.625" style="409" customWidth="1"/>
    <col min="10761" max="10761" width="14.375" style="409"/>
    <col min="10762" max="10762" width="12.75" style="409" customWidth="1"/>
    <col min="10763" max="10763" width="10.25" style="409" customWidth="1"/>
    <col min="10764" max="10764" width="10" style="409" customWidth="1"/>
    <col min="10765" max="10766" width="10.375" style="409" customWidth="1"/>
    <col min="10767" max="10767" width="10.125" style="409" customWidth="1"/>
    <col min="10768" max="10768" width="11.25" style="409" customWidth="1"/>
    <col min="10769" max="10769" width="10.375" style="409" customWidth="1"/>
    <col min="10770" max="11008" width="14.375" style="409"/>
    <col min="11009" max="11009" width="12.375" style="409" customWidth="1"/>
    <col min="11010" max="11010" width="12.125" style="409" customWidth="1"/>
    <col min="11011" max="11011" width="11" style="409" customWidth="1"/>
    <col min="11012" max="11012" width="10.625" style="409" customWidth="1"/>
    <col min="11013" max="11013" width="10.75" style="409" customWidth="1"/>
    <col min="11014" max="11014" width="10.625" style="409" customWidth="1"/>
    <col min="11015" max="11015" width="10.125" style="409" customWidth="1"/>
    <col min="11016" max="11016" width="10.625" style="409" customWidth="1"/>
    <col min="11017" max="11017" width="14.375" style="409"/>
    <col min="11018" max="11018" width="12.75" style="409" customWidth="1"/>
    <col min="11019" max="11019" width="10.25" style="409" customWidth="1"/>
    <col min="11020" max="11020" width="10" style="409" customWidth="1"/>
    <col min="11021" max="11022" width="10.375" style="409" customWidth="1"/>
    <col min="11023" max="11023" width="10.125" style="409" customWidth="1"/>
    <col min="11024" max="11024" width="11.25" style="409" customWidth="1"/>
    <col min="11025" max="11025" width="10.375" style="409" customWidth="1"/>
    <col min="11026" max="11264" width="14.375" style="409"/>
    <col min="11265" max="11265" width="12.375" style="409" customWidth="1"/>
    <col min="11266" max="11266" width="12.125" style="409" customWidth="1"/>
    <col min="11267" max="11267" width="11" style="409" customWidth="1"/>
    <col min="11268" max="11268" width="10.625" style="409" customWidth="1"/>
    <col min="11269" max="11269" width="10.75" style="409" customWidth="1"/>
    <col min="11270" max="11270" width="10.625" style="409" customWidth="1"/>
    <col min="11271" max="11271" width="10.125" style="409" customWidth="1"/>
    <col min="11272" max="11272" width="10.625" style="409" customWidth="1"/>
    <col min="11273" max="11273" width="14.375" style="409"/>
    <col min="11274" max="11274" width="12.75" style="409" customWidth="1"/>
    <col min="11275" max="11275" width="10.25" style="409" customWidth="1"/>
    <col min="11276" max="11276" width="10" style="409" customWidth="1"/>
    <col min="11277" max="11278" width="10.375" style="409" customWidth="1"/>
    <col min="11279" max="11279" width="10.125" style="409" customWidth="1"/>
    <col min="11280" max="11280" width="11.25" style="409" customWidth="1"/>
    <col min="11281" max="11281" width="10.375" style="409" customWidth="1"/>
    <col min="11282" max="11520" width="14.375" style="409"/>
    <col min="11521" max="11521" width="12.375" style="409" customWidth="1"/>
    <col min="11522" max="11522" width="12.125" style="409" customWidth="1"/>
    <col min="11523" max="11523" width="11" style="409" customWidth="1"/>
    <col min="11524" max="11524" width="10.625" style="409" customWidth="1"/>
    <col min="11525" max="11525" width="10.75" style="409" customWidth="1"/>
    <col min="11526" max="11526" width="10.625" style="409" customWidth="1"/>
    <col min="11527" max="11527" width="10.125" style="409" customWidth="1"/>
    <col min="11528" max="11528" width="10.625" style="409" customWidth="1"/>
    <col min="11529" max="11529" width="14.375" style="409"/>
    <col min="11530" max="11530" width="12.75" style="409" customWidth="1"/>
    <col min="11531" max="11531" width="10.25" style="409" customWidth="1"/>
    <col min="11532" max="11532" width="10" style="409" customWidth="1"/>
    <col min="11533" max="11534" width="10.375" style="409" customWidth="1"/>
    <col min="11535" max="11535" width="10.125" style="409" customWidth="1"/>
    <col min="11536" max="11536" width="11.25" style="409" customWidth="1"/>
    <col min="11537" max="11537" width="10.375" style="409" customWidth="1"/>
    <col min="11538" max="11776" width="14.375" style="409"/>
    <col min="11777" max="11777" width="12.375" style="409" customWidth="1"/>
    <col min="11778" max="11778" width="12.125" style="409" customWidth="1"/>
    <col min="11779" max="11779" width="11" style="409" customWidth="1"/>
    <col min="11780" max="11780" width="10.625" style="409" customWidth="1"/>
    <col min="11781" max="11781" width="10.75" style="409" customWidth="1"/>
    <col min="11782" max="11782" width="10.625" style="409" customWidth="1"/>
    <col min="11783" max="11783" width="10.125" style="409" customWidth="1"/>
    <col min="11784" max="11784" width="10.625" style="409" customWidth="1"/>
    <col min="11785" max="11785" width="14.375" style="409"/>
    <col min="11786" max="11786" width="12.75" style="409" customWidth="1"/>
    <col min="11787" max="11787" width="10.25" style="409" customWidth="1"/>
    <col min="11788" max="11788" width="10" style="409" customWidth="1"/>
    <col min="11789" max="11790" width="10.375" style="409" customWidth="1"/>
    <col min="11791" max="11791" width="10.125" style="409" customWidth="1"/>
    <col min="11792" max="11792" width="11.25" style="409" customWidth="1"/>
    <col min="11793" max="11793" width="10.375" style="409" customWidth="1"/>
    <col min="11794" max="12032" width="14.375" style="409"/>
    <col min="12033" max="12033" width="12.375" style="409" customWidth="1"/>
    <col min="12034" max="12034" width="12.125" style="409" customWidth="1"/>
    <col min="12035" max="12035" width="11" style="409" customWidth="1"/>
    <col min="12036" max="12036" width="10.625" style="409" customWidth="1"/>
    <col min="12037" max="12037" width="10.75" style="409" customWidth="1"/>
    <col min="12038" max="12038" width="10.625" style="409" customWidth="1"/>
    <col min="12039" max="12039" width="10.125" style="409" customWidth="1"/>
    <col min="12040" max="12040" width="10.625" style="409" customWidth="1"/>
    <col min="12041" max="12041" width="14.375" style="409"/>
    <col min="12042" max="12042" width="12.75" style="409" customWidth="1"/>
    <col min="12043" max="12043" width="10.25" style="409" customWidth="1"/>
    <col min="12044" max="12044" width="10" style="409" customWidth="1"/>
    <col min="12045" max="12046" width="10.375" style="409" customWidth="1"/>
    <col min="12047" max="12047" width="10.125" style="409" customWidth="1"/>
    <col min="12048" max="12048" width="11.25" style="409" customWidth="1"/>
    <col min="12049" max="12049" width="10.375" style="409" customWidth="1"/>
    <col min="12050" max="12288" width="14.375" style="409"/>
    <col min="12289" max="12289" width="12.375" style="409" customWidth="1"/>
    <col min="12290" max="12290" width="12.125" style="409" customWidth="1"/>
    <col min="12291" max="12291" width="11" style="409" customWidth="1"/>
    <col min="12292" max="12292" width="10.625" style="409" customWidth="1"/>
    <col min="12293" max="12293" width="10.75" style="409" customWidth="1"/>
    <col min="12294" max="12294" width="10.625" style="409" customWidth="1"/>
    <col min="12295" max="12295" width="10.125" style="409" customWidth="1"/>
    <col min="12296" max="12296" width="10.625" style="409" customWidth="1"/>
    <col min="12297" max="12297" width="14.375" style="409"/>
    <col min="12298" max="12298" width="12.75" style="409" customWidth="1"/>
    <col min="12299" max="12299" width="10.25" style="409" customWidth="1"/>
    <col min="12300" max="12300" width="10" style="409" customWidth="1"/>
    <col min="12301" max="12302" width="10.375" style="409" customWidth="1"/>
    <col min="12303" max="12303" width="10.125" style="409" customWidth="1"/>
    <col min="12304" max="12304" width="11.25" style="409" customWidth="1"/>
    <col min="12305" max="12305" width="10.375" style="409" customWidth="1"/>
    <col min="12306" max="12544" width="14.375" style="409"/>
    <col min="12545" max="12545" width="12.375" style="409" customWidth="1"/>
    <col min="12546" max="12546" width="12.125" style="409" customWidth="1"/>
    <col min="12547" max="12547" width="11" style="409" customWidth="1"/>
    <col min="12548" max="12548" width="10.625" style="409" customWidth="1"/>
    <col min="12549" max="12549" width="10.75" style="409" customWidth="1"/>
    <col min="12550" max="12550" width="10.625" style="409" customWidth="1"/>
    <col min="12551" max="12551" width="10.125" style="409" customWidth="1"/>
    <col min="12552" max="12552" width="10.625" style="409" customWidth="1"/>
    <col min="12553" max="12553" width="14.375" style="409"/>
    <col min="12554" max="12554" width="12.75" style="409" customWidth="1"/>
    <col min="12555" max="12555" width="10.25" style="409" customWidth="1"/>
    <col min="12556" max="12556" width="10" style="409" customWidth="1"/>
    <col min="12557" max="12558" width="10.375" style="409" customWidth="1"/>
    <col min="12559" max="12559" width="10.125" style="409" customWidth="1"/>
    <col min="12560" max="12560" width="11.25" style="409" customWidth="1"/>
    <col min="12561" max="12561" width="10.375" style="409" customWidth="1"/>
    <col min="12562" max="12800" width="14.375" style="409"/>
    <col min="12801" max="12801" width="12.375" style="409" customWidth="1"/>
    <col min="12802" max="12802" width="12.125" style="409" customWidth="1"/>
    <col min="12803" max="12803" width="11" style="409" customWidth="1"/>
    <col min="12804" max="12804" width="10.625" style="409" customWidth="1"/>
    <col min="12805" max="12805" width="10.75" style="409" customWidth="1"/>
    <col min="12806" max="12806" width="10.625" style="409" customWidth="1"/>
    <col min="12807" max="12807" width="10.125" style="409" customWidth="1"/>
    <col min="12808" max="12808" width="10.625" style="409" customWidth="1"/>
    <col min="12809" max="12809" width="14.375" style="409"/>
    <col min="12810" max="12810" width="12.75" style="409" customWidth="1"/>
    <col min="12811" max="12811" width="10.25" style="409" customWidth="1"/>
    <col min="12812" max="12812" width="10" style="409" customWidth="1"/>
    <col min="12813" max="12814" width="10.375" style="409" customWidth="1"/>
    <col min="12815" max="12815" width="10.125" style="409" customWidth="1"/>
    <col min="12816" max="12816" width="11.25" style="409" customWidth="1"/>
    <col min="12817" max="12817" width="10.375" style="409" customWidth="1"/>
    <col min="12818" max="13056" width="14.375" style="409"/>
    <col min="13057" max="13057" width="12.375" style="409" customWidth="1"/>
    <col min="13058" max="13058" width="12.125" style="409" customWidth="1"/>
    <col min="13059" max="13059" width="11" style="409" customWidth="1"/>
    <col min="13060" max="13060" width="10.625" style="409" customWidth="1"/>
    <col min="13061" max="13061" width="10.75" style="409" customWidth="1"/>
    <col min="13062" max="13062" width="10.625" style="409" customWidth="1"/>
    <col min="13063" max="13063" width="10.125" style="409" customWidth="1"/>
    <col min="13064" max="13064" width="10.625" style="409" customWidth="1"/>
    <col min="13065" max="13065" width="14.375" style="409"/>
    <col min="13066" max="13066" width="12.75" style="409" customWidth="1"/>
    <col min="13067" max="13067" width="10.25" style="409" customWidth="1"/>
    <col min="13068" max="13068" width="10" style="409" customWidth="1"/>
    <col min="13069" max="13070" width="10.375" style="409" customWidth="1"/>
    <col min="13071" max="13071" width="10.125" style="409" customWidth="1"/>
    <col min="13072" max="13072" width="11.25" style="409" customWidth="1"/>
    <col min="13073" max="13073" width="10.375" style="409" customWidth="1"/>
    <col min="13074" max="13312" width="14.375" style="409"/>
    <col min="13313" max="13313" width="12.375" style="409" customWidth="1"/>
    <col min="13314" max="13314" width="12.125" style="409" customWidth="1"/>
    <col min="13315" max="13315" width="11" style="409" customWidth="1"/>
    <col min="13316" max="13316" width="10.625" style="409" customWidth="1"/>
    <col min="13317" max="13317" width="10.75" style="409" customWidth="1"/>
    <col min="13318" max="13318" width="10.625" style="409" customWidth="1"/>
    <col min="13319" max="13319" width="10.125" style="409" customWidth="1"/>
    <col min="13320" max="13320" width="10.625" style="409" customWidth="1"/>
    <col min="13321" max="13321" width="14.375" style="409"/>
    <col min="13322" max="13322" width="12.75" style="409" customWidth="1"/>
    <col min="13323" max="13323" width="10.25" style="409" customWidth="1"/>
    <col min="13324" max="13324" width="10" style="409" customWidth="1"/>
    <col min="13325" max="13326" width="10.375" style="409" customWidth="1"/>
    <col min="13327" max="13327" width="10.125" style="409" customWidth="1"/>
    <col min="13328" max="13328" width="11.25" style="409" customWidth="1"/>
    <col min="13329" max="13329" width="10.375" style="409" customWidth="1"/>
    <col min="13330" max="13568" width="14.375" style="409"/>
    <col min="13569" max="13569" width="12.375" style="409" customWidth="1"/>
    <col min="13570" max="13570" width="12.125" style="409" customWidth="1"/>
    <col min="13571" max="13571" width="11" style="409" customWidth="1"/>
    <col min="13572" max="13572" width="10.625" style="409" customWidth="1"/>
    <col min="13573" max="13573" width="10.75" style="409" customWidth="1"/>
    <col min="13574" max="13574" width="10.625" style="409" customWidth="1"/>
    <col min="13575" max="13575" width="10.125" style="409" customWidth="1"/>
    <col min="13576" max="13576" width="10.625" style="409" customWidth="1"/>
    <col min="13577" max="13577" width="14.375" style="409"/>
    <col min="13578" max="13578" width="12.75" style="409" customWidth="1"/>
    <col min="13579" max="13579" width="10.25" style="409" customWidth="1"/>
    <col min="13580" max="13580" width="10" style="409" customWidth="1"/>
    <col min="13581" max="13582" width="10.375" style="409" customWidth="1"/>
    <col min="13583" max="13583" width="10.125" style="409" customWidth="1"/>
    <col min="13584" max="13584" width="11.25" style="409" customWidth="1"/>
    <col min="13585" max="13585" width="10.375" style="409" customWidth="1"/>
    <col min="13586" max="13824" width="14.375" style="409"/>
    <col min="13825" max="13825" width="12.375" style="409" customWidth="1"/>
    <col min="13826" max="13826" width="12.125" style="409" customWidth="1"/>
    <col min="13827" max="13827" width="11" style="409" customWidth="1"/>
    <col min="13828" max="13828" width="10.625" style="409" customWidth="1"/>
    <col min="13829" max="13829" width="10.75" style="409" customWidth="1"/>
    <col min="13830" max="13830" width="10.625" style="409" customWidth="1"/>
    <col min="13831" max="13831" width="10.125" style="409" customWidth="1"/>
    <col min="13832" max="13832" width="10.625" style="409" customWidth="1"/>
    <col min="13833" max="13833" width="14.375" style="409"/>
    <col min="13834" max="13834" width="12.75" style="409" customWidth="1"/>
    <col min="13835" max="13835" width="10.25" style="409" customWidth="1"/>
    <col min="13836" max="13836" width="10" style="409" customWidth="1"/>
    <col min="13837" max="13838" width="10.375" style="409" customWidth="1"/>
    <col min="13839" max="13839" width="10.125" style="409" customWidth="1"/>
    <col min="13840" max="13840" width="11.25" style="409" customWidth="1"/>
    <col min="13841" max="13841" width="10.375" style="409" customWidth="1"/>
    <col min="13842" max="14080" width="14.375" style="409"/>
    <col min="14081" max="14081" width="12.375" style="409" customWidth="1"/>
    <col min="14082" max="14082" width="12.125" style="409" customWidth="1"/>
    <col min="14083" max="14083" width="11" style="409" customWidth="1"/>
    <col min="14084" max="14084" width="10.625" style="409" customWidth="1"/>
    <col min="14085" max="14085" width="10.75" style="409" customWidth="1"/>
    <col min="14086" max="14086" width="10.625" style="409" customWidth="1"/>
    <col min="14087" max="14087" width="10.125" style="409" customWidth="1"/>
    <col min="14088" max="14088" width="10.625" style="409" customWidth="1"/>
    <col min="14089" max="14089" width="14.375" style="409"/>
    <col min="14090" max="14090" width="12.75" style="409" customWidth="1"/>
    <col min="14091" max="14091" width="10.25" style="409" customWidth="1"/>
    <col min="14092" max="14092" width="10" style="409" customWidth="1"/>
    <col min="14093" max="14094" width="10.375" style="409" customWidth="1"/>
    <col min="14095" max="14095" width="10.125" style="409" customWidth="1"/>
    <col min="14096" max="14096" width="11.25" style="409" customWidth="1"/>
    <col min="14097" max="14097" width="10.375" style="409" customWidth="1"/>
    <col min="14098" max="14336" width="14.375" style="409"/>
    <col min="14337" max="14337" width="12.375" style="409" customWidth="1"/>
    <col min="14338" max="14338" width="12.125" style="409" customWidth="1"/>
    <col min="14339" max="14339" width="11" style="409" customWidth="1"/>
    <col min="14340" max="14340" width="10.625" style="409" customWidth="1"/>
    <col min="14341" max="14341" width="10.75" style="409" customWidth="1"/>
    <col min="14342" max="14342" width="10.625" style="409" customWidth="1"/>
    <col min="14343" max="14343" width="10.125" style="409" customWidth="1"/>
    <col min="14344" max="14344" width="10.625" style="409" customWidth="1"/>
    <col min="14345" max="14345" width="14.375" style="409"/>
    <col min="14346" max="14346" width="12.75" style="409" customWidth="1"/>
    <col min="14347" max="14347" width="10.25" style="409" customWidth="1"/>
    <col min="14348" max="14348" width="10" style="409" customWidth="1"/>
    <col min="14349" max="14350" width="10.375" style="409" customWidth="1"/>
    <col min="14351" max="14351" width="10.125" style="409" customWidth="1"/>
    <col min="14352" max="14352" width="11.25" style="409" customWidth="1"/>
    <col min="14353" max="14353" width="10.375" style="409" customWidth="1"/>
    <col min="14354" max="14592" width="14.375" style="409"/>
    <col min="14593" max="14593" width="12.375" style="409" customWidth="1"/>
    <col min="14594" max="14594" width="12.125" style="409" customWidth="1"/>
    <col min="14595" max="14595" width="11" style="409" customWidth="1"/>
    <col min="14596" max="14596" width="10.625" style="409" customWidth="1"/>
    <col min="14597" max="14597" width="10.75" style="409" customWidth="1"/>
    <col min="14598" max="14598" width="10.625" style="409" customWidth="1"/>
    <col min="14599" max="14599" width="10.125" style="409" customWidth="1"/>
    <col min="14600" max="14600" width="10.625" style="409" customWidth="1"/>
    <col min="14601" max="14601" width="14.375" style="409"/>
    <col min="14602" max="14602" width="12.75" style="409" customWidth="1"/>
    <col min="14603" max="14603" width="10.25" style="409" customWidth="1"/>
    <col min="14604" max="14604" width="10" style="409" customWidth="1"/>
    <col min="14605" max="14606" width="10.375" style="409" customWidth="1"/>
    <col min="14607" max="14607" width="10.125" style="409" customWidth="1"/>
    <col min="14608" max="14608" width="11.25" style="409" customWidth="1"/>
    <col min="14609" max="14609" width="10.375" style="409" customWidth="1"/>
    <col min="14610" max="14848" width="14.375" style="409"/>
    <col min="14849" max="14849" width="12.375" style="409" customWidth="1"/>
    <col min="14850" max="14850" width="12.125" style="409" customWidth="1"/>
    <col min="14851" max="14851" width="11" style="409" customWidth="1"/>
    <col min="14852" max="14852" width="10.625" style="409" customWidth="1"/>
    <col min="14853" max="14853" width="10.75" style="409" customWidth="1"/>
    <col min="14854" max="14854" width="10.625" style="409" customWidth="1"/>
    <col min="14855" max="14855" width="10.125" style="409" customWidth="1"/>
    <col min="14856" max="14856" width="10.625" style="409" customWidth="1"/>
    <col min="14857" max="14857" width="14.375" style="409"/>
    <col min="14858" max="14858" width="12.75" style="409" customWidth="1"/>
    <col min="14859" max="14859" width="10.25" style="409" customWidth="1"/>
    <col min="14860" max="14860" width="10" style="409" customWidth="1"/>
    <col min="14861" max="14862" width="10.375" style="409" customWidth="1"/>
    <col min="14863" max="14863" width="10.125" style="409" customWidth="1"/>
    <col min="14864" max="14864" width="11.25" style="409" customWidth="1"/>
    <col min="14865" max="14865" width="10.375" style="409" customWidth="1"/>
    <col min="14866" max="15104" width="14.375" style="409"/>
    <col min="15105" max="15105" width="12.375" style="409" customWidth="1"/>
    <col min="15106" max="15106" width="12.125" style="409" customWidth="1"/>
    <col min="15107" max="15107" width="11" style="409" customWidth="1"/>
    <col min="15108" max="15108" width="10.625" style="409" customWidth="1"/>
    <col min="15109" max="15109" width="10.75" style="409" customWidth="1"/>
    <col min="15110" max="15110" width="10.625" style="409" customWidth="1"/>
    <col min="15111" max="15111" width="10.125" style="409" customWidth="1"/>
    <col min="15112" max="15112" width="10.625" style="409" customWidth="1"/>
    <col min="15113" max="15113" width="14.375" style="409"/>
    <col min="15114" max="15114" width="12.75" style="409" customWidth="1"/>
    <col min="15115" max="15115" width="10.25" style="409" customWidth="1"/>
    <col min="15116" max="15116" width="10" style="409" customWidth="1"/>
    <col min="15117" max="15118" width="10.375" style="409" customWidth="1"/>
    <col min="15119" max="15119" width="10.125" style="409" customWidth="1"/>
    <col min="15120" max="15120" width="11.25" style="409" customWidth="1"/>
    <col min="15121" max="15121" width="10.375" style="409" customWidth="1"/>
    <col min="15122" max="15360" width="14.375" style="409"/>
    <col min="15361" max="15361" width="12.375" style="409" customWidth="1"/>
    <col min="15362" max="15362" width="12.125" style="409" customWidth="1"/>
    <col min="15363" max="15363" width="11" style="409" customWidth="1"/>
    <col min="15364" max="15364" width="10.625" style="409" customWidth="1"/>
    <col min="15365" max="15365" width="10.75" style="409" customWidth="1"/>
    <col min="15366" max="15366" width="10.625" style="409" customWidth="1"/>
    <col min="15367" max="15367" width="10.125" style="409" customWidth="1"/>
    <col min="15368" max="15368" width="10.625" style="409" customWidth="1"/>
    <col min="15369" max="15369" width="14.375" style="409"/>
    <col min="15370" max="15370" width="12.75" style="409" customWidth="1"/>
    <col min="15371" max="15371" width="10.25" style="409" customWidth="1"/>
    <col min="15372" max="15372" width="10" style="409" customWidth="1"/>
    <col min="15373" max="15374" width="10.375" style="409" customWidth="1"/>
    <col min="15375" max="15375" width="10.125" style="409" customWidth="1"/>
    <col min="15376" max="15376" width="11.25" style="409" customWidth="1"/>
    <col min="15377" max="15377" width="10.375" style="409" customWidth="1"/>
    <col min="15378" max="15616" width="14.375" style="409"/>
    <col min="15617" max="15617" width="12.375" style="409" customWidth="1"/>
    <col min="15618" max="15618" width="12.125" style="409" customWidth="1"/>
    <col min="15619" max="15619" width="11" style="409" customWidth="1"/>
    <col min="15620" max="15620" width="10.625" style="409" customWidth="1"/>
    <col min="15621" max="15621" width="10.75" style="409" customWidth="1"/>
    <col min="15622" max="15622" width="10.625" style="409" customWidth="1"/>
    <col min="15623" max="15623" width="10.125" style="409" customWidth="1"/>
    <col min="15624" max="15624" width="10.625" style="409" customWidth="1"/>
    <col min="15625" max="15625" width="14.375" style="409"/>
    <col min="15626" max="15626" width="12.75" style="409" customWidth="1"/>
    <col min="15627" max="15627" width="10.25" style="409" customWidth="1"/>
    <col min="15628" max="15628" width="10" style="409" customWidth="1"/>
    <col min="15629" max="15630" width="10.375" style="409" customWidth="1"/>
    <col min="15631" max="15631" width="10.125" style="409" customWidth="1"/>
    <col min="15632" max="15632" width="11.25" style="409" customWidth="1"/>
    <col min="15633" max="15633" width="10.375" style="409" customWidth="1"/>
    <col min="15634" max="15872" width="14.375" style="409"/>
    <col min="15873" max="15873" width="12.375" style="409" customWidth="1"/>
    <col min="15874" max="15874" width="12.125" style="409" customWidth="1"/>
    <col min="15875" max="15875" width="11" style="409" customWidth="1"/>
    <col min="15876" max="15876" width="10.625" style="409" customWidth="1"/>
    <col min="15877" max="15877" width="10.75" style="409" customWidth="1"/>
    <col min="15878" max="15878" width="10.625" style="409" customWidth="1"/>
    <col min="15879" max="15879" width="10.125" style="409" customWidth="1"/>
    <col min="15880" max="15880" width="10.625" style="409" customWidth="1"/>
    <col min="15881" max="15881" width="14.375" style="409"/>
    <col min="15882" max="15882" width="12.75" style="409" customWidth="1"/>
    <col min="15883" max="15883" width="10.25" style="409" customWidth="1"/>
    <col min="15884" max="15884" width="10" style="409" customWidth="1"/>
    <col min="15885" max="15886" width="10.375" style="409" customWidth="1"/>
    <col min="15887" max="15887" width="10.125" style="409" customWidth="1"/>
    <col min="15888" max="15888" width="11.25" style="409" customWidth="1"/>
    <col min="15889" max="15889" width="10.375" style="409" customWidth="1"/>
    <col min="15890" max="16128" width="14.375" style="409"/>
    <col min="16129" max="16129" width="12.375" style="409" customWidth="1"/>
    <col min="16130" max="16130" width="12.125" style="409" customWidth="1"/>
    <col min="16131" max="16131" width="11" style="409" customWidth="1"/>
    <col min="16132" max="16132" width="10.625" style="409" customWidth="1"/>
    <col min="16133" max="16133" width="10.75" style="409" customWidth="1"/>
    <col min="16134" max="16134" width="10.625" style="409" customWidth="1"/>
    <col min="16135" max="16135" width="10.125" style="409" customWidth="1"/>
    <col min="16136" max="16136" width="10.625" style="409" customWidth="1"/>
    <col min="16137" max="16137" width="14.375" style="409"/>
    <col min="16138" max="16138" width="12.75" style="409" customWidth="1"/>
    <col min="16139" max="16139" width="10.25" style="409" customWidth="1"/>
    <col min="16140" max="16140" width="10" style="409" customWidth="1"/>
    <col min="16141" max="16142" width="10.375" style="409" customWidth="1"/>
    <col min="16143" max="16143" width="10.125" style="409" customWidth="1"/>
    <col min="16144" max="16144" width="11.25" style="409" customWidth="1"/>
    <col min="16145" max="16145" width="10.375" style="409" customWidth="1"/>
    <col min="16146" max="16384" width="14.375" style="409"/>
  </cols>
  <sheetData>
    <row r="1" spans="1:17" ht="29.25">
      <c r="A1" s="1157" t="s">
        <v>181</v>
      </c>
      <c r="B1" s="1157"/>
      <c r="C1" s="1157"/>
      <c r="D1" s="1157"/>
      <c r="E1" s="1157"/>
      <c r="F1" s="1157"/>
      <c r="G1" s="1157"/>
      <c r="H1" s="1157"/>
      <c r="I1" s="1157" t="s">
        <v>181</v>
      </c>
      <c r="J1" s="1157"/>
      <c r="K1" s="1157"/>
      <c r="L1" s="1157"/>
      <c r="M1" s="1157"/>
      <c r="N1" s="1157"/>
      <c r="O1" s="1157"/>
      <c r="P1" s="1157"/>
      <c r="Q1" s="1157"/>
    </row>
    <row r="2" spans="1:17">
      <c r="A2" s="1192" t="s">
        <v>2</v>
      </c>
      <c r="B2" s="652" t="s">
        <v>0</v>
      </c>
      <c r="C2" s="673" t="s">
        <v>182</v>
      </c>
      <c r="D2" s="662" t="s">
        <v>183</v>
      </c>
      <c r="E2" s="662" t="s">
        <v>184</v>
      </c>
      <c r="F2" s="673" t="s">
        <v>185</v>
      </c>
      <c r="G2" s="673" t="s">
        <v>186</v>
      </c>
      <c r="H2" s="662" t="s">
        <v>187</v>
      </c>
      <c r="I2" s="653" t="s">
        <v>2</v>
      </c>
      <c r="J2" s="652" t="s">
        <v>0</v>
      </c>
      <c r="K2" s="657" t="s">
        <v>188</v>
      </c>
      <c r="L2" s="662" t="s">
        <v>189</v>
      </c>
      <c r="M2" s="673" t="s">
        <v>190</v>
      </c>
      <c r="N2" s="683" t="s">
        <v>191</v>
      </c>
      <c r="O2" s="662" t="s">
        <v>192</v>
      </c>
      <c r="P2" s="683" t="s">
        <v>193</v>
      </c>
      <c r="Q2" s="654" t="s">
        <v>1</v>
      </c>
    </row>
    <row r="3" spans="1:17">
      <c r="A3" s="1193"/>
      <c r="B3" s="410"/>
      <c r="C3" s="674"/>
      <c r="D3" s="412"/>
      <c r="E3" s="412"/>
      <c r="F3" s="674"/>
      <c r="G3" s="674"/>
      <c r="H3" s="412"/>
      <c r="I3" s="655"/>
      <c r="J3" s="410"/>
      <c r="K3" s="411"/>
      <c r="L3" s="412"/>
      <c r="M3" s="674"/>
      <c r="N3" s="684"/>
      <c r="O3" s="412"/>
      <c r="P3" s="684"/>
      <c r="Q3" s="656"/>
    </row>
    <row r="4" spans="1:17">
      <c r="A4" s="171" t="s">
        <v>3</v>
      </c>
      <c r="B4" s="413"/>
      <c r="C4" s="675">
        <v>5529</v>
      </c>
      <c r="D4" s="663">
        <v>4783</v>
      </c>
      <c r="E4" s="664">
        <v>3983</v>
      </c>
      <c r="F4" s="679">
        <v>7212</v>
      </c>
      <c r="G4" s="679">
        <v>5326</v>
      </c>
      <c r="H4" s="664">
        <v>4588</v>
      </c>
      <c r="I4" s="171" t="s">
        <v>3</v>
      </c>
      <c r="J4" s="413"/>
      <c r="K4" s="658">
        <v>1410</v>
      </c>
      <c r="L4" s="664">
        <v>3009</v>
      </c>
      <c r="M4" s="679">
        <v>5640</v>
      </c>
      <c r="N4" s="679">
        <v>5615</v>
      </c>
      <c r="O4" s="664">
        <v>1690</v>
      </c>
      <c r="P4" s="679">
        <v>7904</v>
      </c>
      <c r="Q4" s="649">
        <f t="shared" ref="Q4:Q30" si="0">C4+D4+E4+F4+G4+H4+K4+L4+M4+N4+O4+P4</f>
        <v>56689</v>
      </c>
    </row>
    <row r="5" spans="1:17">
      <c r="A5" s="173" t="s">
        <v>4</v>
      </c>
      <c r="B5" s="413"/>
      <c r="C5" s="675">
        <v>3800</v>
      </c>
      <c r="D5" s="663">
        <v>2857</v>
      </c>
      <c r="E5" s="664">
        <v>2857</v>
      </c>
      <c r="F5" s="679">
        <v>4527</v>
      </c>
      <c r="G5" s="679">
        <f>2076+2032</f>
        <v>4108</v>
      </c>
      <c r="H5" s="664">
        <v>2357</v>
      </c>
      <c r="I5" s="173" t="s">
        <v>4</v>
      </c>
      <c r="J5" s="413"/>
      <c r="K5" s="658">
        <v>952</v>
      </c>
      <c r="L5" s="664">
        <v>2104</v>
      </c>
      <c r="M5" s="679">
        <v>3516</v>
      </c>
      <c r="N5" s="679">
        <v>3491</v>
      </c>
      <c r="O5" s="664">
        <v>1034</v>
      </c>
      <c r="P5" s="679">
        <v>4527</v>
      </c>
      <c r="Q5" s="649">
        <f t="shared" si="0"/>
        <v>36130</v>
      </c>
    </row>
    <row r="6" spans="1:17">
      <c r="A6" s="418" t="s">
        <v>5</v>
      </c>
      <c r="B6" s="419" t="s">
        <v>1</v>
      </c>
      <c r="C6" s="676">
        <f t="shared" ref="C6:H6" si="1">C7+C8+C9+C10+C11</f>
        <v>132732</v>
      </c>
      <c r="D6" s="665">
        <f t="shared" si="1"/>
        <v>37627.870000000003</v>
      </c>
      <c r="E6" s="665">
        <f t="shared" si="1"/>
        <v>29124.1</v>
      </c>
      <c r="F6" s="676">
        <f t="shared" si="1"/>
        <v>29685.35</v>
      </c>
      <c r="G6" s="676">
        <f t="shared" si="1"/>
        <v>0</v>
      </c>
      <c r="H6" s="665">
        <f t="shared" si="1"/>
        <v>55407.11</v>
      </c>
      <c r="I6" s="418" t="s">
        <v>5</v>
      </c>
      <c r="J6" s="419" t="s">
        <v>1</v>
      </c>
      <c r="K6" s="659">
        <f t="shared" ref="K6:P6" si="2">K7+K8+K9+K10+K11</f>
        <v>83733.039999999994</v>
      </c>
      <c r="L6" s="665">
        <f t="shared" si="2"/>
        <v>24865.37</v>
      </c>
      <c r="M6" s="676">
        <f t="shared" si="2"/>
        <v>57364.19</v>
      </c>
      <c r="N6" s="676">
        <f t="shared" si="2"/>
        <v>40474.559999999998</v>
      </c>
      <c r="O6" s="665">
        <f t="shared" si="2"/>
        <v>29990.63</v>
      </c>
      <c r="P6" s="676">
        <f t="shared" si="2"/>
        <v>42977</v>
      </c>
      <c r="Q6" s="649">
        <f t="shared" si="0"/>
        <v>563981.22</v>
      </c>
    </row>
    <row r="7" spans="1:17">
      <c r="A7" s="420"/>
      <c r="B7" s="421" t="s">
        <v>194</v>
      </c>
      <c r="C7" s="677">
        <v>48000</v>
      </c>
      <c r="D7" s="666">
        <v>617</v>
      </c>
      <c r="E7" s="666"/>
      <c r="F7" s="677">
        <v>1054</v>
      </c>
      <c r="G7" s="680"/>
      <c r="H7" s="666"/>
      <c r="I7" s="420"/>
      <c r="J7" s="421" t="s">
        <v>194</v>
      </c>
      <c r="K7" s="660"/>
      <c r="L7" s="666"/>
      <c r="M7" s="677">
        <v>1650</v>
      </c>
      <c r="N7" s="677">
        <v>1073</v>
      </c>
      <c r="O7" s="671"/>
      <c r="P7" s="677">
        <v>3730</v>
      </c>
      <c r="Q7" s="649">
        <f t="shared" si="0"/>
        <v>56124</v>
      </c>
    </row>
    <row r="8" spans="1:17">
      <c r="A8" s="420"/>
      <c r="B8" s="425" t="s">
        <v>7</v>
      </c>
      <c r="C8" s="677">
        <v>72000</v>
      </c>
      <c r="D8" s="666">
        <v>25940</v>
      </c>
      <c r="E8" s="666">
        <v>17697.099999999999</v>
      </c>
      <c r="F8" s="680">
        <v>19771.75</v>
      </c>
      <c r="G8" s="677"/>
      <c r="H8" s="666">
        <v>42423.11</v>
      </c>
      <c r="I8" s="420"/>
      <c r="J8" s="425" t="s">
        <v>7</v>
      </c>
      <c r="K8" s="660">
        <v>72118.78</v>
      </c>
      <c r="L8" s="666">
        <v>12532.49</v>
      </c>
      <c r="M8" s="677">
        <v>45571.19</v>
      </c>
      <c r="N8" s="677">
        <v>25949.56</v>
      </c>
      <c r="O8" s="672">
        <v>17282.63</v>
      </c>
      <c r="P8" s="677">
        <v>33395</v>
      </c>
      <c r="Q8" s="649">
        <f t="shared" si="0"/>
        <v>384681.61000000004</v>
      </c>
    </row>
    <row r="9" spans="1:17">
      <c r="A9" s="420"/>
      <c r="B9" s="425" t="s">
        <v>8</v>
      </c>
      <c r="C9" s="677">
        <v>1800</v>
      </c>
      <c r="D9" s="666">
        <v>1206</v>
      </c>
      <c r="E9" s="666"/>
      <c r="F9" s="677">
        <v>1779.6</v>
      </c>
      <c r="G9" s="677"/>
      <c r="H9" s="666">
        <v>1560</v>
      </c>
      <c r="I9" s="420"/>
      <c r="J9" s="425" t="s">
        <v>8</v>
      </c>
      <c r="K9" s="660">
        <v>1284</v>
      </c>
      <c r="L9" s="666"/>
      <c r="M9" s="677">
        <v>6291</v>
      </c>
      <c r="N9" s="677"/>
      <c r="O9" s="666"/>
      <c r="P9" s="677">
        <v>2000</v>
      </c>
      <c r="Q9" s="649">
        <f t="shared" si="0"/>
        <v>15920.6</v>
      </c>
    </row>
    <row r="10" spans="1:17">
      <c r="A10" s="420"/>
      <c r="B10" s="425" t="s">
        <v>9</v>
      </c>
      <c r="C10" s="677">
        <v>7080</v>
      </c>
      <c r="D10" s="666">
        <v>6012.87</v>
      </c>
      <c r="E10" s="666">
        <v>7575</v>
      </c>
      <c r="F10" s="677">
        <v>7080</v>
      </c>
      <c r="G10" s="677"/>
      <c r="H10" s="666">
        <v>7572</v>
      </c>
      <c r="I10" s="420"/>
      <c r="J10" s="425" t="s">
        <v>9</v>
      </c>
      <c r="K10" s="660">
        <v>7572</v>
      </c>
      <c r="L10" s="666">
        <v>8480.8799999999992</v>
      </c>
      <c r="M10" s="677"/>
      <c r="N10" s="677">
        <v>9600</v>
      </c>
      <c r="O10" s="672">
        <v>8856</v>
      </c>
      <c r="P10" s="677"/>
      <c r="Q10" s="649">
        <f t="shared" si="0"/>
        <v>69828.75</v>
      </c>
    </row>
    <row r="11" spans="1:17">
      <c r="A11" s="426"/>
      <c r="B11" s="425" t="s">
        <v>10</v>
      </c>
      <c r="C11" s="677">
        <v>3852</v>
      </c>
      <c r="D11" s="666">
        <v>3852</v>
      </c>
      <c r="E11" s="666">
        <v>3852</v>
      </c>
      <c r="F11" s="677"/>
      <c r="G11" s="677"/>
      <c r="H11" s="666">
        <v>3852</v>
      </c>
      <c r="I11" s="426"/>
      <c r="J11" s="425" t="s">
        <v>10</v>
      </c>
      <c r="K11" s="660">
        <v>2758.26</v>
      </c>
      <c r="L11" s="666">
        <v>3852</v>
      </c>
      <c r="M11" s="677">
        <v>3852</v>
      </c>
      <c r="N11" s="677">
        <v>3852</v>
      </c>
      <c r="O11" s="672">
        <v>3852</v>
      </c>
      <c r="P11" s="677">
        <v>3852</v>
      </c>
      <c r="Q11" s="649">
        <f t="shared" si="0"/>
        <v>37426.26</v>
      </c>
    </row>
    <row r="12" spans="1:17">
      <c r="A12" s="427" t="s">
        <v>11</v>
      </c>
      <c r="B12" s="428" t="s">
        <v>1</v>
      </c>
      <c r="C12" s="676">
        <f t="shared" ref="C12:H12" si="3">C13+C14+C15+C16+C17</f>
        <v>8610</v>
      </c>
      <c r="D12" s="665">
        <f t="shared" si="3"/>
        <v>82242</v>
      </c>
      <c r="E12" s="665">
        <f t="shared" si="3"/>
        <v>427350</v>
      </c>
      <c r="F12" s="676">
        <f t="shared" si="3"/>
        <v>20548.32</v>
      </c>
      <c r="G12" s="676">
        <f t="shared" si="3"/>
        <v>0</v>
      </c>
      <c r="H12" s="665">
        <f t="shared" si="3"/>
        <v>31685</v>
      </c>
      <c r="I12" s="427" t="s">
        <v>11</v>
      </c>
      <c r="J12" s="428" t="s">
        <v>1</v>
      </c>
      <c r="K12" s="659">
        <f t="shared" ref="K12:P12" si="4">K13+K14+K15+K16+K17</f>
        <v>21288.7</v>
      </c>
      <c r="L12" s="665">
        <f t="shared" si="4"/>
        <v>14500</v>
      </c>
      <c r="M12" s="676">
        <f t="shared" si="4"/>
        <v>4500</v>
      </c>
      <c r="N12" s="676">
        <f t="shared" si="4"/>
        <v>21034</v>
      </c>
      <c r="O12" s="665">
        <f t="shared" si="4"/>
        <v>5000</v>
      </c>
      <c r="P12" s="676">
        <f t="shared" si="4"/>
        <v>20623</v>
      </c>
      <c r="Q12" s="649">
        <f t="shared" si="0"/>
        <v>657381.0199999999</v>
      </c>
    </row>
    <row r="13" spans="1:17">
      <c r="A13" s="420"/>
      <c r="B13" s="425" t="s">
        <v>12</v>
      </c>
      <c r="C13" s="677">
        <v>8610</v>
      </c>
      <c r="D13" s="666">
        <v>69000</v>
      </c>
      <c r="E13" s="666">
        <v>74500</v>
      </c>
      <c r="F13" s="677">
        <v>4187.2299999999996</v>
      </c>
      <c r="G13" s="677"/>
      <c r="H13" s="666">
        <v>23195</v>
      </c>
      <c r="I13" s="420"/>
      <c r="J13" s="425" t="s">
        <v>12</v>
      </c>
      <c r="K13" s="660">
        <v>7741</v>
      </c>
      <c r="L13" s="666">
        <v>5000</v>
      </c>
      <c r="M13" s="677"/>
      <c r="N13" s="677">
        <v>3800</v>
      </c>
      <c r="O13" s="666"/>
      <c r="P13" s="677">
        <v>9088</v>
      </c>
      <c r="Q13" s="649">
        <f t="shared" si="0"/>
        <v>205121.23</v>
      </c>
    </row>
    <row r="14" spans="1:17">
      <c r="A14" s="420"/>
      <c r="B14" s="425" t="s">
        <v>13</v>
      </c>
      <c r="C14" s="677"/>
      <c r="D14" s="666">
        <v>4192</v>
      </c>
      <c r="E14" s="666">
        <v>21590</v>
      </c>
      <c r="F14" s="677">
        <v>5261.09</v>
      </c>
      <c r="G14" s="677"/>
      <c r="H14" s="666">
        <v>4540</v>
      </c>
      <c r="I14" s="420"/>
      <c r="J14" s="425" t="s">
        <v>13</v>
      </c>
      <c r="K14" s="660">
        <v>12788</v>
      </c>
      <c r="L14" s="666">
        <v>3000</v>
      </c>
      <c r="M14" s="677"/>
      <c r="N14" s="677">
        <v>3200</v>
      </c>
      <c r="O14" s="666"/>
      <c r="P14" s="677">
        <v>4325</v>
      </c>
      <c r="Q14" s="649">
        <f t="shared" si="0"/>
        <v>58896.09</v>
      </c>
    </row>
    <row r="15" spans="1:17">
      <c r="A15" s="420"/>
      <c r="B15" s="425" t="s">
        <v>14</v>
      </c>
      <c r="C15" s="677"/>
      <c r="D15" s="666">
        <v>9050</v>
      </c>
      <c r="E15" s="666"/>
      <c r="F15" s="677">
        <v>11100</v>
      </c>
      <c r="G15" s="677"/>
      <c r="H15" s="666">
        <v>3950</v>
      </c>
      <c r="I15" s="420"/>
      <c r="J15" s="425" t="s">
        <v>14</v>
      </c>
      <c r="K15" s="660">
        <v>759.7</v>
      </c>
      <c r="L15" s="666">
        <v>6500</v>
      </c>
      <c r="M15" s="677">
        <v>4500</v>
      </c>
      <c r="N15" s="677">
        <v>14034</v>
      </c>
      <c r="O15" s="672">
        <v>5000</v>
      </c>
      <c r="P15" s="677">
        <v>7210</v>
      </c>
      <c r="Q15" s="649">
        <f t="shared" si="0"/>
        <v>62103.7</v>
      </c>
    </row>
    <row r="16" spans="1:17">
      <c r="A16" s="420"/>
      <c r="B16" s="425" t="s">
        <v>15</v>
      </c>
      <c r="C16" s="677"/>
      <c r="D16" s="666"/>
      <c r="E16" s="666"/>
      <c r="F16" s="677"/>
      <c r="G16" s="677"/>
      <c r="H16" s="666"/>
      <c r="I16" s="420"/>
      <c r="J16" s="425" t="s">
        <v>15</v>
      </c>
      <c r="K16" s="660"/>
      <c r="L16" s="666"/>
      <c r="M16" s="677"/>
      <c r="N16" s="677"/>
      <c r="O16" s="666"/>
      <c r="P16" s="677"/>
      <c r="Q16" s="649">
        <f t="shared" si="0"/>
        <v>0</v>
      </c>
    </row>
    <row r="17" spans="1:17">
      <c r="A17" s="426"/>
      <c r="B17" s="425" t="s">
        <v>16</v>
      </c>
      <c r="C17" s="677"/>
      <c r="D17" s="666"/>
      <c r="E17" s="666">
        <v>331260</v>
      </c>
      <c r="F17" s="677"/>
      <c r="G17" s="677"/>
      <c r="H17" s="666"/>
      <c r="I17" s="426"/>
      <c r="J17" s="425" t="s">
        <v>16</v>
      </c>
      <c r="K17" s="660"/>
      <c r="L17" s="666"/>
      <c r="M17" s="677"/>
      <c r="N17" s="677"/>
      <c r="O17" s="666"/>
      <c r="P17" s="677"/>
      <c r="Q17" s="649">
        <f t="shared" si="0"/>
        <v>331260</v>
      </c>
    </row>
    <row r="18" spans="1:17">
      <c r="A18" s="427" t="s">
        <v>17</v>
      </c>
      <c r="B18" s="428" t="s">
        <v>1</v>
      </c>
      <c r="C18" s="676">
        <f>C19+C20+C21+C22+C23+C24+C25+C26+C27+C28+C29+C30+C31+C32+C33+C34</f>
        <v>494400</v>
      </c>
      <c r="D18" s="665">
        <f t="shared" ref="D18:H18" si="5">D19+D20+D21+D22+D23+D24+D25+D26+D27+D28+D29+D30</f>
        <v>114504</v>
      </c>
      <c r="E18" s="665">
        <f t="shared" si="5"/>
        <v>109020</v>
      </c>
      <c r="F18" s="676">
        <f t="shared" si="5"/>
        <v>95611.7</v>
      </c>
      <c r="G18" s="676">
        <f t="shared" si="5"/>
        <v>0</v>
      </c>
      <c r="H18" s="665">
        <f t="shared" si="5"/>
        <v>174816</v>
      </c>
      <c r="I18" s="427" t="s">
        <v>17</v>
      </c>
      <c r="J18" s="428" t="s">
        <v>1</v>
      </c>
      <c r="K18" s="659">
        <f t="shared" ref="K18:P18" si="6">K19+K20+K21+K22+K23+K24+K25+K26+K27+K28+K29+K30</f>
        <v>275724</v>
      </c>
      <c r="L18" s="665">
        <f t="shared" si="6"/>
        <v>110016</v>
      </c>
      <c r="M18" s="676">
        <f t="shared" si="6"/>
        <v>110339</v>
      </c>
      <c r="N18" s="676">
        <f t="shared" si="6"/>
        <v>265704</v>
      </c>
      <c r="O18" s="665">
        <f t="shared" si="6"/>
        <v>110339</v>
      </c>
      <c r="P18" s="676">
        <f t="shared" si="6"/>
        <v>341136</v>
      </c>
      <c r="Q18" s="649">
        <f t="shared" si="0"/>
        <v>2201609.7000000002</v>
      </c>
    </row>
    <row r="19" spans="1:17">
      <c r="A19" s="420"/>
      <c r="B19" s="439" t="s">
        <v>18</v>
      </c>
      <c r="C19" s="677"/>
      <c r="D19" s="666">
        <v>114504</v>
      </c>
      <c r="E19" s="666"/>
      <c r="F19" s="677"/>
      <c r="G19" s="677"/>
      <c r="H19" s="666"/>
      <c r="I19" s="420"/>
      <c r="J19" s="439" t="s">
        <v>18</v>
      </c>
      <c r="K19" s="660"/>
      <c r="L19" s="666"/>
      <c r="M19" s="677"/>
      <c r="N19" s="677"/>
      <c r="O19" s="666"/>
      <c r="P19" s="677"/>
      <c r="Q19" s="649">
        <f t="shared" si="0"/>
        <v>114504</v>
      </c>
    </row>
    <row r="20" spans="1:17">
      <c r="A20" s="420"/>
      <c r="B20" s="440" t="s">
        <v>19</v>
      </c>
      <c r="C20" s="677"/>
      <c r="D20" s="666"/>
      <c r="E20" s="666"/>
      <c r="F20" s="681"/>
      <c r="G20" s="677"/>
      <c r="H20" s="666"/>
      <c r="I20" s="420"/>
      <c r="J20" s="440" t="s">
        <v>19</v>
      </c>
      <c r="K20" s="660"/>
      <c r="L20" s="666"/>
      <c r="M20" s="677"/>
      <c r="N20" s="677">
        <v>152760</v>
      </c>
      <c r="O20" s="666"/>
      <c r="P20" s="677">
        <v>158976</v>
      </c>
      <c r="Q20" s="649">
        <f t="shared" si="0"/>
        <v>311736</v>
      </c>
    </row>
    <row r="21" spans="1:17">
      <c r="A21" s="420"/>
      <c r="B21" s="440" t="s">
        <v>20</v>
      </c>
      <c r="C21" s="677"/>
      <c r="D21" s="666"/>
      <c r="E21" s="667">
        <v>109020</v>
      </c>
      <c r="F21" s="677">
        <v>95611.7</v>
      </c>
      <c r="G21" s="686"/>
      <c r="H21" s="666">
        <v>113376</v>
      </c>
      <c r="I21" s="420"/>
      <c r="J21" s="440" t="s">
        <v>20</v>
      </c>
      <c r="K21" s="660">
        <v>114564</v>
      </c>
      <c r="L21" s="666">
        <v>110016</v>
      </c>
      <c r="M21" s="685">
        <v>110339</v>
      </c>
      <c r="N21" s="677">
        <v>112944</v>
      </c>
      <c r="O21" s="672">
        <v>110339</v>
      </c>
      <c r="P21" s="677">
        <v>110160</v>
      </c>
      <c r="Q21" s="649">
        <f t="shared" si="0"/>
        <v>986369.7</v>
      </c>
    </row>
    <row r="22" spans="1:17">
      <c r="A22" s="420"/>
      <c r="B22" s="425" t="s">
        <v>21</v>
      </c>
      <c r="C22" s="677"/>
      <c r="D22" s="666"/>
      <c r="E22" s="666"/>
      <c r="F22" s="677"/>
      <c r="G22" s="677"/>
      <c r="H22" s="669"/>
      <c r="I22" s="420"/>
      <c r="J22" s="425" t="s">
        <v>21</v>
      </c>
      <c r="K22" s="660"/>
      <c r="L22" s="666"/>
      <c r="M22" s="677"/>
      <c r="N22" s="677"/>
      <c r="O22" s="666"/>
      <c r="P22" s="682"/>
      <c r="Q22" s="649">
        <f t="shared" si="0"/>
        <v>0</v>
      </c>
    </row>
    <row r="23" spans="1:17">
      <c r="A23" s="420"/>
      <c r="B23" s="425" t="s">
        <v>22</v>
      </c>
      <c r="C23" s="677"/>
      <c r="D23" s="666"/>
      <c r="E23" s="666"/>
      <c r="F23" s="682"/>
      <c r="G23" s="686"/>
      <c r="H23" s="666">
        <v>61440</v>
      </c>
      <c r="I23" s="420"/>
      <c r="J23" s="425" t="s">
        <v>22</v>
      </c>
      <c r="K23" s="660">
        <v>161160</v>
      </c>
      <c r="L23" s="666"/>
      <c r="M23" s="677"/>
      <c r="N23" s="682"/>
      <c r="O23" s="666"/>
      <c r="P23" s="677"/>
      <c r="Q23" s="649">
        <f t="shared" si="0"/>
        <v>222600</v>
      </c>
    </row>
    <row r="24" spans="1:17">
      <c r="A24" s="426"/>
      <c r="B24" s="425" t="s">
        <v>195</v>
      </c>
      <c r="C24" s="677"/>
      <c r="D24" s="666"/>
      <c r="E24" s="666"/>
      <c r="F24" s="677"/>
      <c r="G24" s="677"/>
      <c r="H24" s="670"/>
      <c r="I24" s="426"/>
      <c r="J24" s="425" t="s">
        <v>196</v>
      </c>
      <c r="K24" s="660"/>
      <c r="L24" s="666"/>
      <c r="M24" s="677"/>
      <c r="N24" s="677"/>
      <c r="O24" s="666"/>
      <c r="P24" s="677">
        <v>72000</v>
      </c>
      <c r="Q24" s="649">
        <f t="shared" si="0"/>
        <v>72000</v>
      </c>
    </row>
    <row r="25" spans="1:17">
      <c r="A25" s="426"/>
      <c r="B25" s="651" t="s">
        <v>197</v>
      </c>
      <c r="C25" s="677"/>
      <c r="D25" s="666"/>
      <c r="E25" s="666"/>
      <c r="F25" s="677"/>
      <c r="G25" s="677"/>
      <c r="H25" s="670"/>
      <c r="I25" s="426"/>
      <c r="J25" s="425" t="s">
        <v>195</v>
      </c>
      <c r="K25" s="660"/>
      <c r="L25" s="666"/>
      <c r="M25" s="677"/>
      <c r="N25" s="677"/>
      <c r="O25" s="666"/>
      <c r="P25" s="677"/>
      <c r="Q25" s="649">
        <f t="shared" si="0"/>
        <v>0</v>
      </c>
    </row>
    <row r="26" spans="1:17">
      <c r="A26" s="426"/>
      <c r="B26" s="651" t="s">
        <v>198</v>
      </c>
      <c r="C26" s="677"/>
      <c r="D26" s="666"/>
      <c r="E26" s="666"/>
      <c r="F26" s="677"/>
      <c r="G26" s="677"/>
      <c r="H26" s="670"/>
      <c r="I26" s="426"/>
      <c r="J26" s="651" t="s">
        <v>197</v>
      </c>
      <c r="K26" s="660"/>
      <c r="L26" s="666"/>
      <c r="M26" s="677"/>
      <c r="N26" s="677"/>
      <c r="O26" s="666"/>
      <c r="P26" s="677"/>
      <c r="Q26" s="649">
        <f t="shared" si="0"/>
        <v>0</v>
      </c>
    </row>
    <row r="27" spans="1:17">
      <c r="A27" s="426"/>
      <c r="B27" s="651" t="s">
        <v>199</v>
      </c>
      <c r="C27" s="677"/>
      <c r="D27" s="666"/>
      <c r="E27" s="666"/>
      <c r="F27" s="677"/>
      <c r="G27" s="677"/>
      <c r="H27" s="670"/>
      <c r="I27" s="426"/>
      <c r="J27" s="651" t="s">
        <v>198</v>
      </c>
      <c r="K27" s="660"/>
      <c r="L27" s="666"/>
      <c r="M27" s="677"/>
      <c r="N27" s="677"/>
      <c r="O27" s="666"/>
      <c r="P27" s="677"/>
      <c r="Q27" s="649">
        <f t="shared" si="0"/>
        <v>0</v>
      </c>
    </row>
    <row r="28" spans="1:17">
      <c r="A28" s="426"/>
      <c r="B28" s="651" t="s">
        <v>200</v>
      </c>
      <c r="C28" s="677"/>
      <c r="D28" s="666"/>
      <c r="E28" s="666"/>
      <c r="F28" s="677"/>
      <c r="G28" s="677"/>
      <c r="H28" s="670"/>
      <c r="I28" s="426"/>
      <c r="J28" s="651" t="s">
        <v>199</v>
      </c>
      <c r="K28" s="660"/>
      <c r="L28" s="666"/>
      <c r="M28" s="677"/>
      <c r="N28" s="677"/>
      <c r="O28" s="666"/>
      <c r="P28" s="677"/>
      <c r="Q28" s="649">
        <f t="shared" si="0"/>
        <v>0</v>
      </c>
    </row>
    <row r="29" spans="1:17">
      <c r="A29" s="426"/>
      <c r="B29" s="651" t="s">
        <v>201</v>
      </c>
      <c r="C29" s="677"/>
      <c r="D29" s="666"/>
      <c r="E29" s="666"/>
      <c r="F29" s="677"/>
      <c r="G29" s="677"/>
      <c r="H29" s="670"/>
      <c r="I29" s="426"/>
      <c r="J29" s="651" t="s">
        <v>200</v>
      </c>
      <c r="K29" s="660"/>
      <c r="L29" s="666"/>
      <c r="M29" s="677"/>
      <c r="N29" s="677"/>
      <c r="O29" s="666"/>
      <c r="P29" s="677"/>
      <c r="Q29" s="649">
        <f t="shared" si="0"/>
        <v>0</v>
      </c>
    </row>
    <row r="30" spans="1:17">
      <c r="A30" s="426"/>
      <c r="B30" s="651" t="s">
        <v>202</v>
      </c>
      <c r="C30" s="677"/>
      <c r="D30" s="666"/>
      <c r="E30" s="666"/>
      <c r="F30" s="677"/>
      <c r="G30" s="677"/>
      <c r="H30" s="670"/>
      <c r="I30" s="426"/>
      <c r="J30" s="651" t="s">
        <v>201</v>
      </c>
      <c r="K30" s="660"/>
      <c r="L30" s="666"/>
      <c r="M30" s="677"/>
      <c r="N30" s="677"/>
      <c r="O30" s="666"/>
      <c r="P30" s="677"/>
      <c r="Q30" s="649">
        <f t="shared" si="0"/>
        <v>0</v>
      </c>
    </row>
    <row r="31" spans="1:17">
      <c r="A31" s="426"/>
      <c r="B31" s="651" t="s">
        <v>203</v>
      </c>
      <c r="C31" s="677">
        <v>86400</v>
      </c>
      <c r="D31" s="666"/>
      <c r="E31" s="666"/>
      <c r="F31" s="677"/>
      <c r="G31" s="677"/>
      <c r="H31" s="670"/>
      <c r="I31" s="426"/>
      <c r="J31" s="651"/>
      <c r="K31" s="660"/>
      <c r="L31" s="666"/>
      <c r="M31" s="677"/>
      <c r="N31" s="677"/>
      <c r="O31" s="666"/>
      <c r="P31" s="677"/>
      <c r="Q31" s="649"/>
    </row>
    <row r="32" spans="1:17">
      <c r="A32" s="426"/>
      <c r="B32" s="651" t="s">
        <v>204</v>
      </c>
      <c r="C32" s="677">
        <v>156000</v>
      </c>
      <c r="D32" s="666"/>
      <c r="E32" s="666"/>
      <c r="F32" s="677"/>
      <c r="G32" s="677"/>
      <c r="H32" s="670"/>
      <c r="I32" s="426"/>
      <c r="J32" s="651"/>
      <c r="K32" s="660"/>
      <c r="L32" s="666"/>
      <c r="M32" s="677"/>
      <c r="N32" s="677"/>
      <c r="O32" s="666"/>
      <c r="P32" s="677"/>
      <c r="Q32" s="649"/>
    </row>
    <row r="33" spans="1:17">
      <c r="A33" s="426"/>
      <c r="B33" s="651" t="s">
        <v>205</v>
      </c>
      <c r="C33" s="677">
        <v>72000</v>
      </c>
      <c r="D33" s="666"/>
      <c r="E33" s="666"/>
      <c r="F33" s="677"/>
      <c r="G33" s="677"/>
      <c r="H33" s="670"/>
      <c r="I33" s="426"/>
      <c r="J33" s="651"/>
      <c r="K33" s="660"/>
      <c r="L33" s="666"/>
      <c r="M33" s="677"/>
      <c r="N33" s="677"/>
      <c r="O33" s="666"/>
      <c r="P33" s="677"/>
      <c r="Q33" s="649"/>
    </row>
    <row r="34" spans="1:17">
      <c r="A34" s="426"/>
      <c r="B34" s="651" t="s">
        <v>206</v>
      </c>
      <c r="C34" s="677">
        <v>180000</v>
      </c>
      <c r="D34" s="666"/>
      <c r="E34" s="666"/>
      <c r="F34" s="677"/>
      <c r="G34" s="677"/>
      <c r="H34" s="670"/>
      <c r="I34" s="426"/>
      <c r="J34" s="651"/>
      <c r="K34" s="660"/>
      <c r="L34" s="666"/>
      <c r="M34" s="677"/>
      <c r="N34" s="677"/>
      <c r="O34" s="666"/>
      <c r="P34" s="677"/>
      <c r="Q34" s="649"/>
    </row>
    <row r="35" spans="1:17">
      <c r="A35" s="426"/>
      <c r="B35" s="651"/>
      <c r="C35" s="677"/>
      <c r="D35" s="666"/>
      <c r="E35" s="666"/>
      <c r="F35" s="677"/>
      <c r="G35" s="677"/>
      <c r="H35" s="670"/>
      <c r="I35" s="426"/>
      <c r="J35" s="651"/>
      <c r="K35" s="660"/>
      <c r="L35" s="666"/>
      <c r="M35" s="677"/>
      <c r="N35" s="677"/>
      <c r="O35" s="666"/>
      <c r="P35" s="677"/>
      <c r="Q35" s="649">
        <f t="shared" ref="Q35:Q41" si="7">C35+D35+E35+F35+G35+H35+K35+L35+M35+N35+O35+P35</f>
        <v>0</v>
      </c>
    </row>
    <row r="36" spans="1:17" s="455" customFormat="1">
      <c r="A36" s="452" t="s">
        <v>24</v>
      </c>
      <c r="B36" s="453"/>
      <c r="C36" s="676">
        <v>292000</v>
      </c>
      <c r="D36" s="665">
        <v>144390</v>
      </c>
      <c r="E36" s="665"/>
      <c r="F36" s="676"/>
      <c r="G36" s="676">
        <v>324860</v>
      </c>
      <c r="H36" s="665"/>
      <c r="I36" s="452" t="s">
        <v>24</v>
      </c>
      <c r="J36" s="453"/>
      <c r="K36" s="659">
        <v>243140</v>
      </c>
      <c r="L36" s="665">
        <v>70200</v>
      </c>
      <c r="M36" s="676">
        <v>97280</v>
      </c>
      <c r="N36" s="676"/>
      <c r="O36" s="665"/>
      <c r="P36" s="676">
        <v>348000</v>
      </c>
      <c r="Q36" s="649">
        <f t="shared" si="7"/>
        <v>1519870</v>
      </c>
    </row>
    <row r="37" spans="1:17" s="455" customFormat="1">
      <c r="A37" s="452" t="s">
        <v>25</v>
      </c>
      <c r="B37" s="453"/>
      <c r="C37" s="676">
        <v>48000</v>
      </c>
      <c r="D37" s="665">
        <v>24000</v>
      </c>
      <c r="E37" s="665"/>
      <c r="F37" s="676"/>
      <c r="G37" s="676">
        <v>36000</v>
      </c>
      <c r="H37" s="665"/>
      <c r="I37" s="452" t="s">
        <v>25</v>
      </c>
      <c r="J37" s="453"/>
      <c r="K37" s="660">
        <v>36000</v>
      </c>
      <c r="L37" s="666">
        <v>36000</v>
      </c>
      <c r="M37" s="676">
        <v>36000</v>
      </c>
      <c r="N37" s="676"/>
      <c r="O37" s="665"/>
      <c r="P37" s="676">
        <v>36000</v>
      </c>
      <c r="Q37" s="649">
        <f t="shared" si="7"/>
        <v>252000</v>
      </c>
    </row>
    <row r="38" spans="1:17" s="455" customFormat="1">
      <c r="A38" s="452" t="s">
        <v>26</v>
      </c>
      <c r="B38" s="453"/>
      <c r="C38" s="676">
        <v>24000</v>
      </c>
      <c r="D38" s="665">
        <v>8400</v>
      </c>
      <c r="E38" s="665"/>
      <c r="F38" s="676"/>
      <c r="G38" s="676">
        <v>12000</v>
      </c>
      <c r="H38" s="665"/>
      <c r="I38" s="452" t="s">
        <v>26</v>
      </c>
      <c r="J38" s="453"/>
      <c r="K38" s="660">
        <v>12000</v>
      </c>
      <c r="L38" s="666">
        <v>12000</v>
      </c>
      <c r="M38" s="676">
        <v>0</v>
      </c>
      <c r="N38" s="676"/>
      <c r="O38" s="665"/>
      <c r="P38" s="676">
        <v>18000</v>
      </c>
      <c r="Q38" s="649">
        <f t="shared" si="7"/>
        <v>86400</v>
      </c>
    </row>
    <row r="39" spans="1:17" s="455" customFormat="1">
      <c r="A39" s="452" t="s">
        <v>207</v>
      </c>
      <c r="B39" s="453"/>
      <c r="C39" s="676"/>
      <c r="D39" s="665">
        <v>3600</v>
      </c>
      <c r="E39" s="665"/>
      <c r="F39" s="676"/>
      <c r="G39" s="676"/>
      <c r="H39" s="665"/>
      <c r="I39" s="452"/>
      <c r="J39" s="453"/>
      <c r="K39" s="660">
        <v>3600</v>
      </c>
      <c r="L39" s="666">
        <v>3600</v>
      </c>
      <c r="M39" s="676">
        <v>600</v>
      </c>
      <c r="N39" s="676"/>
      <c r="O39" s="665"/>
      <c r="P39" s="676"/>
      <c r="Q39" s="649">
        <f t="shared" si="7"/>
        <v>11400</v>
      </c>
    </row>
    <row r="40" spans="1:17" s="455" customFormat="1">
      <c r="A40" s="452" t="s">
        <v>27</v>
      </c>
      <c r="B40" s="453"/>
      <c r="C40" s="676">
        <v>60000</v>
      </c>
      <c r="D40" s="665">
        <v>80980</v>
      </c>
      <c r="E40" s="665"/>
      <c r="F40" s="676"/>
      <c r="G40" s="676">
        <v>3600</v>
      </c>
      <c r="H40" s="665"/>
      <c r="I40" s="452" t="s">
        <v>27</v>
      </c>
      <c r="J40" s="453"/>
      <c r="K40" s="659">
        <v>24000</v>
      </c>
      <c r="L40" s="665">
        <v>0</v>
      </c>
      <c r="M40" s="676"/>
      <c r="N40" s="676"/>
      <c r="O40" s="665"/>
      <c r="P40" s="676">
        <v>684418</v>
      </c>
      <c r="Q40" s="649">
        <f t="shared" si="7"/>
        <v>852998</v>
      </c>
    </row>
    <row r="41" spans="1:17" ht="22.15" customHeight="1">
      <c r="A41" s="1196" t="s">
        <v>208</v>
      </c>
      <c r="B41" s="1197"/>
      <c r="C41" s="678"/>
      <c r="D41" s="668"/>
      <c r="E41" s="668"/>
      <c r="F41" s="678"/>
      <c r="G41" s="678"/>
      <c r="H41" s="668"/>
      <c r="I41" s="1196" t="s">
        <v>208</v>
      </c>
      <c r="J41" s="1197"/>
      <c r="K41" s="661">
        <v>15109.87</v>
      </c>
      <c r="L41" s="668"/>
      <c r="M41" s="678"/>
      <c r="N41" s="678"/>
      <c r="O41" s="668"/>
      <c r="P41" s="678"/>
      <c r="Q41" s="649">
        <f t="shared" si="7"/>
        <v>15109.87</v>
      </c>
    </row>
    <row r="42" spans="1:17" ht="36" customHeight="1">
      <c r="A42" s="1181" t="s">
        <v>28</v>
      </c>
      <c r="B42" s="1181"/>
      <c r="C42" s="676">
        <f>C6+C12+C18+C36+C37+C38+C39+C40</f>
        <v>1059742</v>
      </c>
      <c r="D42" s="665">
        <f t="shared" ref="D42:H42" si="8">D6+D12+D18+D36+D37+D38+D39+D40</f>
        <v>495743.87</v>
      </c>
      <c r="E42" s="665">
        <f t="shared" si="8"/>
        <v>565494.1</v>
      </c>
      <c r="F42" s="676">
        <f t="shared" si="8"/>
        <v>145845.37</v>
      </c>
      <c r="G42" s="676">
        <f t="shared" si="8"/>
        <v>376460</v>
      </c>
      <c r="H42" s="665">
        <f t="shared" si="8"/>
        <v>261908.11</v>
      </c>
      <c r="I42" s="1194" t="s">
        <v>28</v>
      </c>
      <c r="J42" s="1195"/>
      <c r="K42" s="659">
        <f t="shared" ref="K42:Q42" si="9">K6+K12+K18+K36+K37+K38+K39+K40</f>
        <v>699485.74</v>
      </c>
      <c r="L42" s="665">
        <f t="shared" si="9"/>
        <v>271181.37</v>
      </c>
      <c r="M42" s="676">
        <f t="shared" si="9"/>
        <v>306083.19</v>
      </c>
      <c r="N42" s="676">
        <f t="shared" si="9"/>
        <v>327212.56</v>
      </c>
      <c r="O42" s="665">
        <f t="shared" si="9"/>
        <v>145329.63</v>
      </c>
      <c r="P42" s="676">
        <f t="shared" si="9"/>
        <v>1491154</v>
      </c>
      <c r="Q42" s="650">
        <f t="shared" si="9"/>
        <v>6145639.9399999995</v>
      </c>
    </row>
    <row r="43" spans="1:17">
      <c r="C43" s="466"/>
      <c r="D43" s="466"/>
      <c r="E43" s="466"/>
      <c r="F43" s="466"/>
      <c r="G43" s="466"/>
      <c r="H43" s="466"/>
    </row>
    <row r="44" spans="1:17">
      <c r="C44" s="466"/>
      <c r="D44" s="466"/>
      <c r="E44" s="466"/>
      <c r="F44" s="466"/>
      <c r="G44" s="466"/>
      <c r="H44" s="466"/>
    </row>
    <row r="45" spans="1:17">
      <c r="B45" s="409" t="s">
        <v>29</v>
      </c>
      <c r="C45" s="466"/>
      <c r="D45" s="466"/>
      <c r="E45" s="466"/>
      <c r="F45" s="466"/>
      <c r="G45" s="466"/>
      <c r="H45" s="466"/>
    </row>
    <row r="47" spans="1:17">
      <c r="C47" s="409" t="s">
        <v>29</v>
      </c>
    </row>
    <row r="49" spans="3:8">
      <c r="C49" s="466"/>
      <c r="D49" s="466"/>
      <c r="E49" s="466"/>
      <c r="F49" s="466"/>
      <c r="G49" s="466"/>
      <c r="H49" s="466"/>
    </row>
  </sheetData>
  <mergeCells count="7">
    <mergeCell ref="A1:H1"/>
    <mergeCell ref="I1:Q1"/>
    <mergeCell ref="A2:A3"/>
    <mergeCell ref="A42:B42"/>
    <mergeCell ref="I42:J42"/>
    <mergeCell ref="A41:B41"/>
    <mergeCell ref="I41:J41"/>
  </mergeCells>
  <pageMargins left="0.19685039370078741" right="0" top="0.19685039370078741" bottom="0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8"/>
  <sheetViews>
    <sheetView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M36" sqref="M36"/>
    </sheetView>
  </sheetViews>
  <sheetFormatPr defaultRowHeight="14.25"/>
  <cols>
    <col min="1" max="1" width="9" style="192"/>
    <col min="2" max="2" width="12.375" style="192" customWidth="1"/>
    <col min="3" max="3" width="10.25" style="192" customWidth="1"/>
    <col min="4" max="4" width="10.5" style="192" customWidth="1"/>
    <col min="5" max="5" width="11.75" style="192" customWidth="1"/>
    <col min="6" max="6" width="10.125" style="192" customWidth="1"/>
    <col min="7" max="8" width="9.5" style="192" customWidth="1"/>
    <col min="9" max="9" width="10.875" style="192" customWidth="1"/>
    <col min="10" max="257" width="9" style="192"/>
    <col min="258" max="258" width="12.375" style="192" customWidth="1"/>
    <col min="259" max="259" width="10.25" style="192" customWidth="1"/>
    <col min="260" max="260" width="10.5" style="192" customWidth="1"/>
    <col min="261" max="261" width="11.75" style="192" customWidth="1"/>
    <col min="262" max="262" width="10.125" style="192" customWidth="1"/>
    <col min="263" max="264" width="9.5" style="192" customWidth="1"/>
    <col min="265" max="265" width="10.875" style="192" customWidth="1"/>
    <col min="266" max="513" width="9" style="192"/>
    <col min="514" max="514" width="12.375" style="192" customWidth="1"/>
    <col min="515" max="515" width="10.25" style="192" customWidth="1"/>
    <col min="516" max="516" width="10.5" style="192" customWidth="1"/>
    <col min="517" max="517" width="11.75" style="192" customWidth="1"/>
    <col min="518" max="518" width="10.125" style="192" customWidth="1"/>
    <col min="519" max="520" width="9.5" style="192" customWidth="1"/>
    <col min="521" max="521" width="10.875" style="192" customWidth="1"/>
    <col min="522" max="769" width="9" style="192"/>
    <col min="770" max="770" width="12.375" style="192" customWidth="1"/>
    <col min="771" max="771" width="10.25" style="192" customWidth="1"/>
    <col min="772" max="772" width="10.5" style="192" customWidth="1"/>
    <col min="773" max="773" width="11.75" style="192" customWidth="1"/>
    <col min="774" max="774" width="10.125" style="192" customWidth="1"/>
    <col min="775" max="776" width="9.5" style="192" customWidth="1"/>
    <col min="777" max="777" width="10.875" style="192" customWidth="1"/>
    <col min="778" max="1025" width="9" style="192"/>
    <col min="1026" max="1026" width="12.375" style="192" customWidth="1"/>
    <col min="1027" max="1027" width="10.25" style="192" customWidth="1"/>
    <col min="1028" max="1028" width="10.5" style="192" customWidth="1"/>
    <col min="1029" max="1029" width="11.75" style="192" customWidth="1"/>
    <col min="1030" max="1030" width="10.125" style="192" customWidth="1"/>
    <col min="1031" max="1032" width="9.5" style="192" customWidth="1"/>
    <col min="1033" max="1033" width="10.875" style="192" customWidth="1"/>
    <col min="1034" max="1281" width="9" style="192"/>
    <col min="1282" max="1282" width="12.375" style="192" customWidth="1"/>
    <col min="1283" max="1283" width="10.25" style="192" customWidth="1"/>
    <col min="1284" max="1284" width="10.5" style="192" customWidth="1"/>
    <col min="1285" max="1285" width="11.75" style="192" customWidth="1"/>
    <col min="1286" max="1286" width="10.125" style="192" customWidth="1"/>
    <col min="1287" max="1288" width="9.5" style="192" customWidth="1"/>
    <col min="1289" max="1289" width="10.875" style="192" customWidth="1"/>
    <col min="1290" max="1537" width="9" style="192"/>
    <col min="1538" max="1538" width="12.375" style="192" customWidth="1"/>
    <col min="1539" max="1539" width="10.25" style="192" customWidth="1"/>
    <col min="1540" max="1540" width="10.5" style="192" customWidth="1"/>
    <col min="1541" max="1541" width="11.75" style="192" customWidth="1"/>
    <col min="1542" max="1542" width="10.125" style="192" customWidth="1"/>
    <col min="1543" max="1544" width="9.5" style="192" customWidth="1"/>
    <col min="1545" max="1545" width="10.875" style="192" customWidth="1"/>
    <col min="1546" max="1793" width="9" style="192"/>
    <col min="1794" max="1794" width="12.375" style="192" customWidth="1"/>
    <col min="1795" max="1795" width="10.25" style="192" customWidth="1"/>
    <col min="1796" max="1796" width="10.5" style="192" customWidth="1"/>
    <col min="1797" max="1797" width="11.75" style="192" customWidth="1"/>
    <col min="1798" max="1798" width="10.125" style="192" customWidth="1"/>
    <col min="1799" max="1800" width="9.5" style="192" customWidth="1"/>
    <col min="1801" max="1801" width="10.875" style="192" customWidth="1"/>
    <col min="1802" max="2049" width="9" style="192"/>
    <col min="2050" max="2050" width="12.375" style="192" customWidth="1"/>
    <col min="2051" max="2051" width="10.25" style="192" customWidth="1"/>
    <col min="2052" max="2052" width="10.5" style="192" customWidth="1"/>
    <col min="2053" max="2053" width="11.75" style="192" customWidth="1"/>
    <col min="2054" max="2054" width="10.125" style="192" customWidth="1"/>
    <col min="2055" max="2056" width="9.5" style="192" customWidth="1"/>
    <col min="2057" max="2057" width="10.875" style="192" customWidth="1"/>
    <col min="2058" max="2305" width="9" style="192"/>
    <col min="2306" max="2306" width="12.375" style="192" customWidth="1"/>
    <col min="2307" max="2307" width="10.25" style="192" customWidth="1"/>
    <col min="2308" max="2308" width="10.5" style="192" customWidth="1"/>
    <col min="2309" max="2309" width="11.75" style="192" customWidth="1"/>
    <col min="2310" max="2310" width="10.125" style="192" customWidth="1"/>
    <col min="2311" max="2312" width="9.5" style="192" customWidth="1"/>
    <col min="2313" max="2313" width="10.875" style="192" customWidth="1"/>
    <col min="2314" max="2561" width="9" style="192"/>
    <col min="2562" max="2562" width="12.375" style="192" customWidth="1"/>
    <col min="2563" max="2563" width="10.25" style="192" customWidth="1"/>
    <col min="2564" max="2564" width="10.5" style="192" customWidth="1"/>
    <col min="2565" max="2565" width="11.75" style="192" customWidth="1"/>
    <col min="2566" max="2566" width="10.125" style="192" customWidth="1"/>
    <col min="2567" max="2568" width="9.5" style="192" customWidth="1"/>
    <col min="2569" max="2569" width="10.875" style="192" customWidth="1"/>
    <col min="2570" max="2817" width="9" style="192"/>
    <col min="2818" max="2818" width="12.375" style="192" customWidth="1"/>
    <col min="2819" max="2819" width="10.25" style="192" customWidth="1"/>
    <col min="2820" max="2820" width="10.5" style="192" customWidth="1"/>
    <col min="2821" max="2821" width="11.75" style="192" customWidth="1"/>
    <col min="2822" max="2822" width="10.125" style="192" customWidth="1"/>
    <col min="2823" max="2824" width="9.5" style="192" customWidth="1"/>
    <col min="2825" max="2825" width="10.875" style="192" customWidth="1"/>
    <col min="2826" max="3073" width="9" style="192"/>
    <col min="3074" max="3074" width="12.375" style="192" customWidth="1"/>
    <col min="3075" max="3075" width="10.25" style="192" customWidth="1"/>
    <col min="3076" max="3076" width="10.5" style="192" customWidth="1"/>
    <col min="3077" max="3077" width="11.75" style="192" customWidth="1"/>
    <col min="3078" max="3078" width="10.125" style="192" customWidth="1"/>
    <col min="3079" max="3080" width="9.5" style="192" customWidth="1"/>
    <col min="3081" max="3081" width="10.875" style="192" customWidth="1"/>
    <col min="3082" max="3329" width="9" style="192"/>
    <col min="3330" max="3330" width="12.375" style="192" customWidth="1"/>
    <col min="3331" max="3331" width="10.25" style="192" customWidth="1"/>
    <col min="3332" max="3332" width="10.5" style="192" customWidth="1"/>
    <col min="3333" max="3333" width="11.75" style="192" customWidth="1"/>
    <col min="3334" max="3334" width="10.125" style="192" customWidth="1"/>
    <col min="3335" max="3336" width="9.5" style="192" customWidth="1"/>
    <col min="3337" max="3337" width="10.875" style="192" customWidth="1"/>
    <col min="3338" max="3585" width="9" style="192"/>
    <col min="3586" max="3586" width="12.375" style="192" customWidth="1"/>
    <col min="3587" max="3587" width="10.25" style="192" customWidth="1"/>
    <col min="3588" max="3588" width="10.5" style="192" customWidth="1"/>
    <col min="3589" max="3589" width="11.75" style="192" customWidth="1"/>
    <col min="3590" max="3590" width="10.125" style="192" customWidth="1"/>
    <col min="3591" max="3592" width="9.5" style="192" customWidth="1"/>
    <col min="3593" max="3593" width="10.875" style="192" customWidth="1"/>
    <col min="3594" max="3841" width="9" style="192"/>
    <col min="3842" max="3842" width="12.375" style="192" customWidth="1"/>
    <col min="3843" max="3843" width="10.25" style="192" customWidth="1"/>
    <col min="3844" max="3844" width="10.5" style="192" customWidth="1"/>
    <col min="3845" max="3845" width="11.75" style="192" customWidth="1"/>
    <col min="3846" max="3846" width="10.125" style="192" customWidth="1"/>
    <col min="3847" max="3848" width="9.5" style="192" customWidth="1"/>
    <col min="3849" max="3849" width="10.875" style="192" customWidth="1"/>
    <col min="3850" max="4097" width="9" style="192"/>
    <col min="4098" max="4098" width="12.375" style="192" customWidth="1"/>
    <col min="4099" max="4099" width="10.25" style="192" customWidth="1"/>
    <col min="4100" max="4100" width="10.5" style="192" customWidth="1"/>
    <col min="4101" max="4101" width="11.75" style="192" customWidth="1"/>
    <col min="4102" max="4102" width="10.125" style="192" customWidth="1"/>
    <col min="4103" max="4104" width="9.5" style="192" customWidth="1"/>
    <col min="4105" max="4105" width="10.875" style="192" customWidth="1"/>
    <col min="4106" max="4353" width="9" style="192"/>
    <col min="4354" max="4354" width="12.375" style="192" customWidth="1"/>
    <col min="4355" max="4355" width="10.25" style="192" customWidth="1"/>
    <col min="4356" max="4356" width="10.5" style="192" customWidth="1"/>
    <col min="4357" max="4357" width="11.75" style="192" customWidth="1"/>
    <col min="4358" max="4358" width="10.125" style="192" customWidth="1"/>
    <col min="4359" max="4360" width="9.5" style="192" customWidth="1"/>
    <col min="4361" max="4361" width="10.875" style="192" customWidth="1"/>
    <col min="4362" max="4609" width="9" style="192"/>
    <col min="4610" max="4610" width="12.375" style="192" customWidth="1"/>
    <col min="4611" max="4611" width="10.25" style="192" customWidth="1"/>
    <col min="4612" max="4612" width="10.5" style="192" customWidth="1"/>
    <col min="4613" max="4613" width="11.75" style="192" customWidth="1"/>
    <col min="4614" max="4614" width="10.125" style="192" customWidth="1"/>
    <col min="4615" max="4616" width="9.5" style="192" customWidth="1"/>
    <col min="4617" max="4617" width="10.875" style="192" customWidth="1"/>
    <col min="4618" max="4865" width="9" style="192"/>
    <col min="4866" max="4866" width="12.375" style="192" customWidth="1"/>
    <col min="4867" max="4867" width="10.25" style="192" customWidth="1"/>
    <col min="4868" max="4868" width="10.5" style="192" customWidth="1"/>
    <col min="4869" max="4869" width="11.75" style="192" customWidth="1"/>
    <col min="4870" max="4870" width="10.125" style="192" customWidth="1"/>
    <col min="4871" max="4872" width="9.5" style="192" customWidth="1"/>
    <col min="4873" max="4873" width="10.875" style="192" customWidth="1"/>
    <col min="4874" max="5121" width="9" style="192"/>
    <col min="5122" max="5122" width="12.375" style="192" customWidth="1"/>
    <col min="5123" max="5123" width="10.25" style="192" customWidth="1"/>
    <col min="5124" max="5124" width="10.5" style="192" customWidth="1"/>
    <col min="5125" max="5125" width="11.75" style="192" customWidth="1"/>
    <col min="5126" max="5126" width="10.125" style="192" customWidth="1"/>
    <col min="5127" max="5128" width="9.5" style="192" customWidth="1"/>
    <col min="5129" max="5129" width="10.875" style="192" customWidth="1"/>
    <col min="5130" max="5377" width="9" style="192"/>
    <col min="5378" max="5378" width="12.375" style="192" customWidth="1"/>
    <col min="5379" max="5379" width="10.25" style="192" customWidth="1"/>
    <col min="5380" max="5380" width="10.5" style="192" customWidth="1"/>
    <col min="5381" max="5381" width="11.75" style="192" customWidth="1"/>
    <col min="5382" max="5382" width="10.125" style="192" customWidth="1"/>
    <col min="5383" max="5384" width="9.5" style="192" customWidth="1"/>
    <col min="5385" max="5385" width="10.875" style="192" customWidth="1"/>
    <col min="5386" max="5633" width="9" style="192"/>
    <col min="5634" max="5634" width="12.375" style="192" customWidth="1"/>
    <col min="5635" max="5635" width="10.25" style="192" customWidth="1"/>
    <col min="5636" max="5636" width="10.5" style="192" customWidth="1"/>
    <col min="5637" max="5637" width="11.75" style="192" customWidth="1"/>
    <col min="5638" max="5638" width="10.125" style="192" customWidth="1"/>
    <col min="5639" max="5640" width="9.5" style="192" customWidth="1"/>
    <col min="5641" max="5641" width="10.875" style="192" customWidth="1"/>
    <col min="5642" max="5889" width="9" style="192"/>
    <col min="5890" max="5890" width="12.375" style="192" customWidth="1"/>
    <col min="5891" max="5891" width="10.25" style="192" customWidth="1"/>
    <col min="5892" max="5892" width="10.5" style="192" customWidth="1"/>
    <col min="5893" max="5893" width="11.75" style="192" customWidth="1"/>
    <col min="5894" max="5894" width="10.125" style="192" customWidth="1"/>
    <col min="5895" max="5896" width="9.5" style="192" customWidth="1"/>
    <col min="5897" max="5897" width="10.875" style="192" customWidth="1"/>
    <col min="5898" max="6145" width="9" style="192"/>
    <col min="6146" max="6146" width="12.375" style="192" customWidth="1"/>
    <col min="6147" max="6147" width="10.25" style="192" customWidth="1"/>
    <col min="6148" max="6148" width="10.5" style="192" customWidth="1"/>
    <col min="6149" max="6149" width="11.75" style="192" customWidth="1"/>
    <col min="6150" max="6150" width="10.125" style="192" customWidth="1"/>
    <col min="6151" max="6152" width="9.5" style="192" customWidth="1"/>
    <col min="6153" max="6153" width="10.875" style="192" customWidth="1"/>
    <col min="6154" max="6401" width="9" style="192"/>
    <col min="6402" max="6402" width="12.375" style="192" customWidth="1"/>
    <col min="6403" max="6403" width="10.25" style="192" customWidth="1"/>
    <col min="6404" max="6404" width="10.5" style="192" customWidth="1"/>
    <col min="6405" max="6405" width="11.75" style="192" customWidth="1"/>
    <col min="6406" max="6406" width="10.125" style="192" customWidth="1"/>
    <col min="6407" max="6408" width="9.5" style="192" customWidth="1"/>
    <col min="6409" max="6409" width="10.875" style="192" customWidth="1"/>
    <col min="6410" max="6657" width="9" style="192"/>
    <col min="6658" max="6658" width="12.375" style="192" customWidth="1"/>
    <col min="6659" max="6659" width="10.25" style="192" customWidth="1"/>
    <col min="6660" max="6660" width="10.5" style="192" customWidth="1"/>
    <col min="6661" max="6661" width="11.75" style="192" customWidth="1"/>
    <col min="6662" max="6662" width="10.125" style="192" customWidth="1"/>
    <col min="6663" max="6664" width="9.5" style="192" customWidth="1"/>
    <col min="6665" max="6665" width="10.875" style="192" customWidth="1"/>
    <col min="6666" max="6913" width="9" style="192"/>
    <col min="6914" max="6914" width="12.375" style="192" customWidth="1"/>
    <col min="6915" max="6915" width="10.25" style="192" customWidth="1"/>
    <col min="6916" max="6916" width="10.5" style="192" customWidth="1"/>
    <col min="6917" max="6917" width="11.75" style="192" customWidth="1"/>
    <col min="6918" max="6918" width="10.125" style="192" customWidth="1"/>
    <col min="6919" max="6920" width="9.5" style="192" customWidth="1"/>
    <col min="6921" max="6921" width="10.875" style="192" customWidth="1"/>
    <col min="6922" max="7169" width="9" style="192"/>
    <col min="7170" max="7170" width="12.375" style="192" customWidth="1"/>
    <col min="7171" max="7171" width="10.25" style="192" customWidth="1"/>
    <col min="7172" max="7172" width="10.5" style="192" customWidth="1"/>
    <col min="7173" max="7173" width="11.75" style="192" customWidth="1"/>
    <col min="7174" max="7174" width="10.125" style="192" customWidth="1"/>
    <col min="7175" max="7176" width="9.5" style="192" customWidth="1"/>
    <col min="7177" max="7177" width="10.875" style="192" customWidth="1"/>
    <col min="7178" max="7425" width="9" style="192"/>
    <col min="7426" max="7426" width="12.375" style="192" customWidth="1"/>
    <col min="7427" max="7427" width="10.25" style="192" customWidth="1"/>
    <col min="7428" max="7428" width="10.5" style="192" customWidth="1"/>
    <col min="7429" max="7429" width="11.75" style="192" customWidth="1"/>
    <col min="7430" max="7430" width="10.125" style="192" customWidth="1"/>
    <col min="7431" max="7432" width="9.5" style="192" customWidth="1"/>
    <col min="7433" max="7433" width="10.875" style="192" customWidth="1"/>
    <col min="7434" max="7681" width="9" style="192"/>
    <col min="7682" max="7682" width="12.375" style="192" customWidth="1"/>
    <col min="7683" max="7683" width="10.25" style="192" customWidth="1"/>
    <col min="7684" max="7684" width="10.5" style="192" customWidth="1"/>
    <col min="7685" max="7685" width="11.75" style="192" customWidth="1"/>
    <col min="7686" max="7686" width="10.125" style="192" customWidth="1"/>
    <col min="7687" max="7688" width="9.5" style="192" customWidth="1"/>
    <col min="7689" max="7689" width="10.875" style="192" customWidth="1"/>
    <col min="7690" max="7937" width="9" style="192"/>
    <col min="7938" max="7938" width="12.375" style="192" customWidth="1"/>
    <col min="7939" max="7939" width="10.25" style="192" customWidth="1"/>
    <col min="7940" max="7940" width="10.5" style="192" customWidth="1"/>
    <col min="7941" max="7941" width="11.75" style="192" customWidth="1"/>
    <col min="7942" max="7942" width="10.125" style="192" customWidth="1"/>
    <col min="7943" max="7944" width="9.5" style="192" customWidth="1"/>
    <col min="7945" max="7945" width="10.875" style="192" customWidth="1"/>
    <col min="7946" max="8193" width="9" style="192"/>
    <col min="8194" max="8194" width="12.375" style="192" customWidth="1"/>
    <col min="8195" max="8195" width="10.25" style="192" customWidth="1"/>
    <col min="8196" max="8196" width="10.5" style="192" customWidth="1"/>
    <col min="8197" max="8197" width="11.75" style="192" customWidth="1"/>
    <col min="8198" max="8198" width="10.125" style="192" customWidth="1"/>
    <col min="8199" max="8200" width="9.5" style="192" customWidth="1"/>
    <col min="8201" max="8201" width="10.875" style="192" customWidth="1"/>
    <col min="8202" max="8449" width="9" style="192"/>
    <col min="8450" max="8450" width="12.375" style="192" customWidth="1"/>
    <col min="8451" max="8451" width="10.25" style="192" customWidth="1"/>
    <col min="8452" max="8452" width="10.5" style="192" customWidth="1"/>
    <col min="8453" max="8453" width="11.75" style="192" customWidth="1"/>
    <col min="8454" max="8454" width="10.125" style="192" customWidth="1"/>
    <col min="8455" max="8456" width="9.5" style="192" customWidth="1"/>
    <col min="8457" max="8457" width="10.875" style="192" customWidth="1"/>
    <col min="8458" max="8705" width="9" style="192"/>
    <col min="8706" max="8706" width="12.375" style="192" customWidth="1"/>
    <col min="8707" max="8707" width="10.25" style="192" customWidth="1"/>
    <col min="8708" max="8708" width="10.5" style="192" customWidth="1"/>
    <col min="8709" max="8709" width="11.75" style="192" customWidth="1"/>
    <col min="8710" max="8710" width="10.125" style="192" customWidth="1"/>
    <col min="8711" max="8712" width="9.5" style="192" customWidth="1"/>
    <col min="8713" max="8713" width="10.875" style="192" customWidth="1"/>
    <col min="8714" max="8961" width="9" style="192"/>
    <col min="8962" max="8962" width="12.375" style="192" customWidth="1"/>
    <col min="8963" max="8963" width="10.25" style="192" customWidth="1"/>
    <col min="8964" max="8964" width="10.5" style="192" customWidth="1"/>
    <col min="8965" max="8965" width="11.75" style="192" customWidth="1"/>
    <col min="8966" max="8966" width="10.125" style="192" customWidth="1"/>
    <col min="8967" max="8968" width="9.5" style="192" customWidth="1"/>
    <col min="8969" max="8969" width="10.875" style="192" customWidth="1"/>
    <col min="8970" max="9217" width="9" style="192"/>
    <col min="9218" max="9218" width="12.375" style="192" customWidth="1"/>
    <col min="9219" max="9219" width="10.25" style="192" customWidth="1"/>
    <col min="9220" max="9220" width="10.5" style="192" customWidth="1"/>
    <col min="9221" max="9221" width="11.75" style="192" customWidth="1"/>
    <col min="9222" max="9222" width="10.125" style="192" customWidth="1"/>
    <col min="9223" max="9224" width="9.5" style="192" customWidth="1"/>
    <col min="9225" max="9225" width="10.875" style="192" customWidth="1"/>
    <col min="9226" max="9473" width="9" style="192"/>
    <col min="9474" max="9474" width="12.375" style="192" customWidth="1"/>
    <col min="9475" max="9475" width="10.25" style="192" customWidth="1"/>
    <col min="9476" max="9476" width="10.5" style="192" customWidth="1"/>
    <col min="9477" max="9477" width="11.75" style="192" customWidth="1"/>
    <col min="9478" max="9478" width="10.125" style="192" customWidth="1"/>
    <col min="9479" max="9480" width="9.5" style="192" customWidth="1"/>
    <col min="9481" max="9481" width="10.875" style="192" customWidth="1"/>
    <col min="9482" max="9729" width="9" style="192"/>
    <col min="9730" max="9730" width="12.375" style="192" customWidth="1"/>
    <col min="9731" max="9731" width="10.25" style="192" customWidth="1"/>
    <col min="9732" max="9732" width="10.5" style="192" customWidth="1"/>
    <col min="9733" max="9733" width="11.75" style="192" customWidth="1"/>
    <col min="9734" max="9734" width="10.125" style="192" customWidth="1"/>
    <col min="9735" max="9736" width="9.5" style="192" customWidth="1"/>
    <col min="9737" max="9737" width="10.875" style="192" customWidth="1"/>
    <col min="9738" max="9985" width="9" style="192"/>
    <col min="9986" max="9986" width="12.375" style="192" customWidth="1"/>
    <col min="9987" max="9987" width="10.25" style="192" customWidth="1"/>
    <col min="9988" max="9988" width="10.5" style="192" customWidth="1"/>
    <col min="9989" max="9989" width="11.75" style="192" customWidth="1"/>
    <col min="9990" max="9990" width="10.125" style="192" customWidth="1"/>
    <col min="9991" max="9992" width="9.5" style="192" customWidth="1"/>
    <col min="9993" max="9993" width="10.875" style="192" customWidth="1"/>
    <col min="9994" max="10241" width="9" style="192"/>
    <col min="10242" max="10242" width="12.375" style="192" customWidth="1"/>
    <col min="10243" max="10243" width="10.25" style="192" customWidth="1"/>
    <col min="10244" max="10244" width="10.5" style="192" customWidth="1"/>
    <col min="10245" max="10245" width="11.75" style="192" customWidth="1"/>
    <col min="10246" max="10246" width="10.125" style="192" customWidth="1"/>
    <col min="10247" max="10248" width="9.5" style="192" customWidth="1"/>
    <col min="10249" max="10249" width="10.875" style="192" customWidth="1"/>
    <col min="10250" max="10497" width="9" style="192"/>
    <col min="10498" max="10498" width="12.375" style="192" customWidth="1"/>
    <col min="10499" max="10499" width="10.25" style="192" customWidth="1"/>
    <col min="10500" max="10500" width="10.5" style="192" customWidth="1"/>
    <col min="10501" max="10501" width="11.75" style="192" customWidth="1"/>
    <col min="10502" max="10502" width="10.125" style="192" customWidth="1"/>
    <col min="10503" max="10504" width="9.5" style="192" customWidth="1"/>
    <col min="10505" max="10505" width="10.875" style="192" customWidth="1"/>
    <col min="10506" max="10753" width="9" style="192"/>
    <col min="10754" max="10754" width="12.375" style="192" customWidth="1"/>
    <col min="10755" max="10755" width="10.25" style="192" customWidth="1"/>
    <col min="10756" max="10756" width="10.5" style="192" customWidth="1"/>
    <col min="10757" max="10757" width="11.75" style="192" customWidth="1"/>
    <col min="10758" max="10758" width="10.125" style="192" customWidth="1"/>
    <col min="10759" max="10760" width="9.5" style="192" customWidth="1"/>
    <col min="10761" max="10761" width="10.875" style="192" customWidth="1"/>
    <col min="10762" max="11009" width="9" style="192"/>
    <col min="11010" max="11010" width="12.375" style="192" customWidth="1"/>
    <col min="11011" max="11011" width="10.25" style="192" customWidth="1"/>
    <col min="11012" max="11012" width="10.5" style="192" customWidth="1"/>
    <col min="11013" max="11013" width="11.75" style="192" customWidth="1"/>
    <col min="11014" max="11014" width="10.125" style="192" customWidth="1"/>
    <col min="11015" max="11016" width="9.5" style="192" customWidth="1"/>
    <col min="11017" max="11017" width="10.875" style="192" customWidth="1"/>
    <col min="11018" max="11265" width="9" style="192"/>
    <col min="11266" max="11266" width="12.375" style="192" customWidth="1"/>
    <col min="11267" max="11267" width="10.25" style="192" customWidth="1"/>
    <col min="11268" max="11268" width="10.5" style="192" customWidth="1"/>
    <col min="11269" max="11269" width="11.75" style="192" customWidth="1"/>
    <col min="11270" max="11270" width="10.125" style="192" customWidth="1"/>
    <col min="11271" max="11272" width="9.5" style="192" customWidth="1"/>
    <col min="11273" max="11273" width="10.875" style="192" customWidth="1"/>
    <col min="11274" max="11521" width="9" style="192"/>
    <col min="11522" max="11522" width="12.375" style="192" customWidth="1"/>
    <col min="11523" max="11523" width="10.25" style="192" customWidth="1"/>
    <col min="11524" max="11524" width="10.5" style="192" customWidth="1"/>
    <col min="11525" max="11525" width="11.75" style="192" customWidth="1"/>
    <col min="11526" max="11526" width="10.125" style="192" customWidth="1"/>
    <col min="11527" max="11528" width="9.5" style="192" customWidth="1"/>
    <col min="11529" max="11529" width="10.875" style="192" customWidth="1"/>
    <col min="11530" max="11777" width="9" style="192"/>
    <col min="11778" max="11778" width="12.375" style="192" customWidth="1"/>
    <col min="11779" max="11779" width="10.25" style="192" customWidth="1"/>
    <col min="11780" max="11780" width="10.5" style="192" customWidth="1"/>
    <col min="11781" max="11781" width="11.75" style="192" customWidth="1"/>
    <col min="11782" max="11782" width="10.125" style="192" customWidth="1"/>
    <col min="11783" max="11784" width="9.5" style="192" customWidth="1"/>
    <col min="11785" max="11785" width="10.875" style="192" customWidth="1"/>
    <col min="11786" max="12033" width="9" style="192"/>
    <col min="12034" max="12034" width="12.375" style="192" customWidth="1"/>
    <col min="12035" max="12035" width="10.25" style="192" customWidth="1"/>
    <col min="12036" max="12036" width="10.5" style="192" customWidth="1"/>
    <col min="12037" max="12037" width="11.75" style="192" customWidth="1"/>
    <col min="12038" max="12038" width="10.125" style="192" customWidth="1"/>
    <col min="12039" max="12040" width="9.5" style="192" customWidth="1"/>
    <col min="12041" max="12041" width="10.875" style="192" customWidth="1"/>
    <col min="12042" max="12289" width="9" style="192"/>
    <col min="12290" max="12290" width="12.375" style="192" customWidth="1"/>
    <col min="12291" max="12291" width="10.25" style="192" customWidth="1"/>
    <col min="12292" max="12292" width="10.5" style="192" customWidth="1"/>
    <col min="12293" max="12293" width="11.75" style="192" customWidth="1"/>
    <col min="12294" max="12294" width="10.125" style="192" customWidth="1"/>
    <col min="12295" max="12296" width="9.5" style="192" customWidth="1"/>
    <col min="12297" max="12297" width="10.875" style="192" customWidth="1"/>
    <col min="12298" max="12545" width="9" style="192"/>
    <col min="12546" max="12546" width="12.375" style="192" customWidth="1"/>
    <col min="12547" max="12547" width="10.25" style="192" customWidth="1"/>
    <col min="12548" max="12548" width="10.5" style="192" customWidth="1"/>
    <col min="12549" max="12549" width="11.75" style="192" customWidth="1"/>
    <col min="12550" max="12550" width="10.125" style="192" customWidth="1"/>
    <col min="12551" max="12552" width="9.5" style="192" customWidth="1"/>
    <col min="12553" max="12553" width="10.875" style="192" customWidth="1"/>
    <col min="12554" max="12801" width="9" style="192"/>
    <col min="12802" max="12802" width="12.375" style="192" customWidth="1"/>
    <col min="12803" max="12803" width="10.25" style="192" customWidth="1"/>
    <col min="12804" max="12804" width="10.5" style="192" customWidth="1"/>
    <col min="12805" max="12805" width="11.75" style="192" customWidth="1"/>
    <col min="12806" max="12806" width="10.125" style="192" customWidth="1"/>
    <col min="12807" max="12808" width="9.5" style="192" customWidth="1"/>
    <col min="12809" max="12809" width="10.875" style="192" customWidth="1"/>
    <col min="12810" max="13057" width="9" style="192"/>
    <col min="13058" max="13058" width="12.375" style="192" customWidth="1"/>
    <col min="13059" max="13059" width="10.25" style="192" customWidth="1"/>
    <col min="13060" max="13060" width="10.5" style="192" customWidth="1"/>
    <col min="13061" max="13061" width="11.75" style="192" customWidth="1"/>
    <col min="13062" max="13062" width="10.125" style="192" customWidth="1"/>
    <col min="13063" max="13064" width="9.5" style="192" customWidth="1"/>
    <col min="13065" max="13065" width="10.875" style="192" customWidth="1"/>
    <col min="13066" max="13313" width="9" style="192"/>
    <col min="13314" max="13314" width="12.375" style="192" customWidth="1"/>
    <col min="13315" max="13315" width="10.25" style="192" customWidth="1"/>
    <col min="13316" max="13316" width="10.5" style="192" customWidth="1"/>
    <col min="13317" max="13317" width="11.75" style="192" customWidth="1"/>
    <col min="13318" max="13318" width="10.125" style="192" customWidth="1"/>
    <col min="13319" max="13320" width="9.5" style="192" customWidth="1"/>
    <col min="13321" max="13321" width="10.875" style="192" customWidth="1"/>
    <col min="13322" max="13569" width="9" style="192"/>
    <col min="13570" max="13570" width="12.375" style="192" customWidth="1"/>
    <col min="13571" max="13571" width="10.25" style="192" customWidth="1"/>
    <col min="13572" max="13572" width="10.5" style="192" customWidth="1"/>
    <col min="13573" max="13573" width="11.75" style="192" customWidth="1"/>
    <col min="13574" max="13574" width="10.125" style="192" customWidth="1"/>
    <col min="13575" max="13576" width="9.5" style="192" customWidth="1"/>
    <col min="13577" max="13577" width="10.875" style="192" customWidth="1"/>
    <col min="13578" max="13825" width="9" style="192"/>
    <col min="13826" max="13826" width="12.375" style="192" customWidth="1"/>
    <col min="13827" max="13827" width="10.25" style="192" customWidth="1"/>
    <col min="13828" max="13828" width="10.5" style="192" customWidth="1"/>
    <col min="13829" max="13829" width="11.75" style="192" customWidth="1"/>
    <col min="13830" max="13830" width="10.125" style="192" customWidth="1"/>
    <col min="13831" max="13832" width="9.5" style="192" customWidth="1"/>
    <col min="13833" max="13833" width="10.875" style="192" customWidth="1"/>
    <col min="13834" max="14081" width="9" style="192"/>
    <col min="14082" max="14082" width="12.375" style="192" customWidth="1"/>
    <col min="14083" max="14083" width="10.25" style="192" customWidth="1"/>
    <col min="14084" max="14084" width="10.5" style="192" customWidth="1"/>
    <col min="14085" max="14085" width="11.75" style="192" customWidth="1"/>
    <col min="14086" max="14086" width="10.125" style="192" customWidth="1"/>
    <col min="14087" max="14088" width="9.5" style="192" customWidth="1"/>
    <col min="14089" max="14089" width="10.875" style="192" customWidth="1"/>
    <col min="14090" max="14337" width="9" style="192"/>
    <col min="14338" max="14338" width="12.375" style="192" customWidth="1"/>
    <col min="14339" max="14339" width="10.25" style="192" customWidth="1"/>
    <col min="14340" max="14340" width="10.5" style="192" customWidth="1"/>
    <col min="14341" max="14341" width="11.75" style="192" customWidth="1"/>
    <col min="14342" max="14342" width="10.125" style="192" customWidth="1"/>
    <col min="14343" max="14344" width="9.5" style="192" customWidth="1"/>
    <col min="14345" max="14345" width="10.875" style="192" customWidth="1"/>
    <col min="14346" max="14593" width="9" style="192"/>
    <col min="14594" max="14594" width="12.375" style="192" customWidth="1"/>
    <col min="14595" max="14595" width="10.25" style="192" customWidth="1"/>
    <col min="14596" max="14596" width="10.5" style="192" customWidth="1"/>
    <col min="14597" max="14597" width="11.75" style="192" customWidth="1"/>
    <col min="14598" max="14598" width="10.125" style="192" customWidth="1"/>
    <col min="14599" max="14600" width="9.5" style="192" customWidth="1"/>
    <col min="14601" max="14601" width="10.875" style="192" customWidth="1"/>
    <col min="14602" max="14849" width="9" style="192"/>
    <col min="14850" max="14850" width="12.375" style="192" customWidth="1"/>
    <col min="14851" max="14851" width="10.25" style="192" customWidth="1"/>
    <col min="14852" max="14852" width="10.5" style="192" customWidth="1"/>
    <col min="14853" max="14853" width="11.75" style="192" customWidth="1"/>
    <col min="14854" max="14854" width="10.125" style="192" customWidth="1"/>
    <col min="14855" max="14856" width="9.5" style="192" customWidth="1"/>
    <col min="14857" max="14857" width="10.875" style="192" customWidth="1"/>
    <col min="14858" max="15105" width="9" style="192"/>
    <col min="15106" max="15106" width="12.375" style="192" customWidth="1"/>
    <col min="15107" max="15107" width="10.25" style="192" customWidth="1"/>
    <col min="15108" max="15108" width="10.5" style="192" customWidth="1"/>
    <col min="15109" max="15109" width="11.75" style="192" customWidth="1"/>
    <col min="15110" max="15110" width="10.125" style="192" customWidth="1"/>
    <col min="15111" max="15112" width="9.5" style="192" customWidth="1"/>
    <col min="15113" max="15113" width="10.875" style="192" customWidth="1"/>
    <col min="15114" max="15361" width="9" style="192"/>
    <col min="15362" max="15362" width="12.375" style="192" customWidth="1"/>
    <col min="15363" max="15363" width="10.25" style="192" customWidth="1"/>
    <col min="15364" max="15364" width="10.5" style="192" customWidth="1"/>
    <col min="15365" max="15365" width="11.75" style="192" customWidth="1"/>
    <col min="15366" max="15366" width="10.125" style="192" customWidth="1"/>
    <col min="15367" max="15368" width="9.5" style="192" customWidth="1"/>
    <col min="15369" max="15369" width="10.875" style="192" customWidth="1"/>
    <col min="15370" max="15617" width="9" style="192"/>
    <col min="15618" max="15618" width="12.375" style="192" customWidth="1"/>
    <col min="15619" max="15619" width="10.25" style="192" customWidth="1"/>
    <col min="15620" max="15620" width="10.5" style="192" customWidth="1"/>
    <col min="15621" max="15621" width="11.75" style="192" customWidth="1"/>
    <col min="15622" max="15622" width="10.125" style="192" customWidth="1"/>
    <col min="15623" max="15624" width="9.5" style="192" customWidth="1"/>
    <col min="15625" max="15625" width="10.875" style="192" customWidth="1"/>
    <col min="15626" max="15873" width="9" style="192"/>
    <col min="15874" max="15874" width="12.375" style="192" customWidth="1"/>
    <col min="15875" max="15875" width="10.25" style="192" customWidth="1"/>
    <col min="15876" max="15876" width="10.5" style="192" customWidth="1"/>
    <col min="15877" max="15877" width="11.75" style="192" customWidth="1"/>
    <col min="15878" max="15878" width="10.125" style="192" customWidth="1"/>
    <col min="15879" max="15880" width="9.5" style="192" customWidth="1"/>
    <col min="15881" max="15881" width="10.875" style="192" customWidth="1"/>
    <col min="15882" max="16129" width="9" style="192"/>
    <col min="16130" max="16130" width="12.375" style="192" customWidth="1"/>
    <col min="16131" max="16131" width="10.25" style="192" customWidth="1"/>
    <col min="16132" max="16132" width="10.5" style="192" customWidth="1"/>
    <col min="16133" max="16133" width="11.75" style="192" customWidth="1"/>
    <col min="16134" max="16134" width="10.125" style="192" customWidth="1"/>
    <col min="16135" max="16136" width="9.5" style="192" customWidth="1"/>
    <col min="16137" max="16137" width="10.875" style="192" customWidth="1"/>
    <col min="16138" max="16384" width="9" style="192"/>
  </cols>
  <sheetData>
    <row r="1" spans="1:9" ht="29.25">
      <c r="A1" s="1200" t="s">
        <v>181</v>
      </c>
      <c r="B1" s="1200"/>
      <c r="C1" s="1200"/>
      <c r="D1" s="1200"/>
      <c r="E1" s="1200"/>
      <c r="F1" s="1200"/>
      <c r="G1" s="1200"/>
      <c r="H1" s="1200"/>
      <c r="I1" s="1200"/>
    </row>
    <row r="2" spans="1:9" ht="14.25" customHeight="1">
      <c r="A2" s="1192" t="s">
        <v>2</v>
      </c>
      <c r="B2" s="1202" t="s">
        <v>0</v>
      </c>
      <c r="C2" s="513" t="s">
        <v>209</v>
      </c>
      <c r="D2" s="514" t="s">
        <v>210</v>
      </c>
      <c r="E2" s="514" t="s">
        <v>211</v>
      </c>
      <c r="F2" s="513" t="s">
        <v>212</v>
      </c>
      <c r="G2" s="514" t="s">
        <v>213</v>
      </c>
      <c r="H2" s="513" t="s">
        <v>214</v>
      </c>
      <c r="I2" s="1204" t="s">
        <v>1</v>
      </c>
    </row>
    <row r="3" spans="1:9">
      <c r="A3" s="1201"/>
      <c r="B3" s="1203"/>
      <c r="C3" s="515"/>
      <c r="D3" s="516"/>
      <c r="E3" s="516"/>
      <c r="F3" s="515"/>
      <c r="G3" s="516"/>
      <c r="H3" s="515"/>
      <c r="I3" s="1205"/>
    </row>
    <row r="4" spans="1:9" ht="23.25">
      <c r="A4" s="171" t="s">
        <v>3</v>
      </c>
      <c r="B4" s="172"/>
      <c r="C4" s="497">
        <v>7719</v>
      </c>
      <c r="D4" s="485">
        <v>2717</v>
      </c>
      <c r="E4" s="485">
        <v>6916</v>
      </c>
      <c r="F4" s="497">
        <v>8118</v>
      </c>
      <c r="G4" s="485">
        <v>3274</v>
      </c>
      <c r="H4" s="497">
        <v>5508</v>
      </c>
      <c r="I4" s="190">
        <f>C4+D4+E4+F4+G4+H4</f>
        <v>34252</v>
      </c>
    </row>
    <row r="5" spans="1:9" ht="23.25">
      <c r="A5" s="173" t="s">
        <v>4</v>
      </c>
      <c r="B5" s="172"/>
      <c r="C5" s="497">
        <v>5093</v>
      </c>
      <c r="D5" s="485">
        <v>1467</v>
      </c>
      <c r="E5" s="485">
        <v>2603</v>
      </c>
      <c r="F5" s="497">
        <v>5029</v>
      </c>
      <c r="G5" s="485">
        <v>1875</v>
      </c>
      <c r="H5" s="497">
        <v>4821</v>
      </c>
      <c r="I5" s="190">
        <f t="shared" ref="I5:I35" si="0">C5+D5+E5+F5+G5+H5</f>
        <v>20888</v>
      </c>
    </row>
    <row r="6" spans="1:9" ht="23.25">
      <c r="A6" s="174" t="s">
        <v>5</v>
      </c>
      <c r="B6" s="175" t="s">
        <v>1</v>
      </c>
      <c r="C6" s="498">
        <f t="shared" ref="C6:H6" si="1">C7+C8+C9+C10+C11</f>
        <v>271717.81999999995</v>
      </c>
      <c r="D6" s="486">
        <f t="shared" si="1"/>
        <v>89680</v>
      </c>
      <c r="E6" s="486">
        <f t="shared" si="1"/>
        <v>68575.399999999994</v>
      </c>
      <c r="F6" s="498">
        <f t="shared" si="1"/>
        <v>94714.54</v>
      </c>
      <c r="G6" s="486">
        <f t="shared" si="1"/>
        <v>41492.959999999999</v>
      </c>
      <c r="H6" s="498">
        <f t="shared" si="1"/>
        <v>26913.599999999999</v>
      </c>
      <c r="I6" s="193">
        <f t="shared" si="0"/>
        <v>593094.31999999995</v>
      </c>
    </row>
    <row r="7" spans="1:9" ht="23.25">
      <c r="A7" s="176"/>
      <c r="B7" s="177" t="s">
        <v>194</v>
      </c>
      <c r="C7" s="499">
        <v>2503.8000000000002</v>
      </c>
      <c r="D7" s="487">
        <v>3200</v>
      </c>
      <c r="E7" s="492">
        <v>11357.84</v>
      </c>
      <c r="F7" s="504">
        <v>10483.9</v>
      </c>
      <c r="G7" s="494"/>
      <c r="H7" s="510">
        <v>780</v>
      </c>
      <c r="I7" s="193">
        <f t="shared" si="0"/>
        <v>28325.54</v>
      </c>
    </row>
    <row r="8" spans="1:9" ht="23.25">
      <c r="A8" s="176"/>
      <c r="B8" s="178" t="s">
        <v>7</v>
      </c>
      <c r="C8" s="499">
        <v>235158.02</v>
      </c>
      <c r="D8" s="487">
        <v>74000</v>
      </c>
      <c r="E8" s="492">
        <v>45086.559999999998</v>
      </c>
      <c r="F8" s="504">
        <v>73034.399999999994</v>
      </c>
      <c r="G8" s="494">
        <v>30634.61</v>
      </c>
      <c r="H8" s="510">
        <v>14721.6</v>
      </c>
      <c r="I8" s="193">
        <f t="shared" si="0"/>
        <v>472635.18999999994</v>
      </c>
    </row>
    <row r="9" spans="1:9" ht="23.25">
      <c r="A9" s="176"/>
      <c r="B9" s="178" t="s">
        <v>8</v>
      </c>
      <c r="C9" s="499">
        <v>11136</v>
      </c>
      <c r="D9" s="487">
        <v>2900</v>
      </c>
      <c r="E9" s="493">
        <v>8954</v>
      </c>
      <c r="F9" s="505"/>
      <c r="G9" s="495"/>
      <c r="H9" s="501"/>
      <c r="I9" s="193">
        <f t="shared" si="0"/>
        <v>22990</v>
      </c>
    </row>
    <row r="10" spans="1:9" ht="23.25">
      <c r="A10" s="176"/>
      <c r="B10" s="178" t="s">
        <v>9</v>
      </c>
      <c r="C10" s="499">
        <v>15120</v>
      </c>
      <c r="D10" s="487">
        <v>5680</v>
      </c>
      <c r="E10" s="489"/>
      <c r="F10" s="506">
        <v>7344.24</v>
      </c>
      <c r="G10" s="494">
        <v>4254.2299999999996</v>
      </c>
      <c r="H10" s="510">
        <v>7560</v>
      </c>
      <c r="I10" s="193">
        <f t="shared" si="0"/>
        <v>39958.47</v>
      </c>
    </row>
    <row r="11" spans="1:9" ht="23.25">
      <c r="A11" s="179"/>
      <c r="B11" s="178" t="s">
        <v>10</v>
      </c>
      <c r="C11" s="499">
        <v>7800</v>
      </c>
      <c r="D11" s="487">
        <v>3900</v>
      </c>
      <c r="E11" s="493">
        <v>3177</v>
      </c>
      <c r="F11" s="507">
        <v>3852</v>
      </c>
      <c r="G11" s="494">
        <v>6604.12</v>
      </c>
      <c r="H11" s="510">
        <v>3852</v>
      </c>
      <c r="I11" s="193">
        <f t="shared" si="0"/>
        <v>29185.119999999999</v>
      </c>
    </row>
    <row r="12" spans="1:9" ht="23.25">
      <c r="A12" s="180" t="s">
        <v>11</v>
      </c>
      <c r="B12" s="181" t="s">
        <v>1</v>
      </c>
      <c r="C12" s="500">
        <f t="shared" ref="C12:H12" si="2">C13+C14+C15+C16+C17</f>
        <v>1077966.71</v>
      </c>
      <c r="D12" s="488">
        <f t="shared" si="2"/>
        <v>9000</v>
      </c>
      <c r="E12" s="488">
        <f t="shared" si="2"/>
        <v>85850</v>
      </c>
      <c r="F12" s="500">
        <f t="shared" si="2"/>
        <v>88490</v>
      </c>
      <c r="G12" s="488">
        <f t="shared" si="2"/>
        <v>3500</v>
      </c>
      <c r="H12" s="500">
        <f t="shared" si="2"/>
        <v>50000</v>
      </c>
      <c r="I12" s="193">
        <f t="shared" si="0"/>
        <v>1314806.71</v>
      </c>
    </row>
    <row r="13" spans="1:9" ht="23.25">
      <c r="A13" s="176"/>
      <c r="B13" s="178" t="s">
        <v>12</v>
      </c>
      <c r="C13" s="499">
        <v>980238.02</v>
      </c>
      <c r="D13" s="487">
        <v>5000</v>
      </c>
      <c r="E13" s="493">
        <v>62700</v>
      </c>
      <c r="F13" s="505"/>
      <c r="G13" s="496">
        <v>3500</v>
      </c>
      <c r="H13" s="510">
        <v>20000</v>
      </c>
      <c r="I13" s="193">
        <f t="shared" si="0"/>
        <v>1071438.02</v>
      </c>
    </row>
    <row r="14" spans="1:9" ht="23.25">
      <c r="A14" s="176"/>
      <c r="B14" s="178" t="s">
        <v>13</v>
      </c>
      <c r="C14" s="499">
        <v>74238.69</v>
      </c>
      <c r="D14" s="487">
        <v>4000</v>
      </c>
      <c r="E14" s="493">
        <v>11700</v>
      </c>
      <c r="F14" s="505"/>
      <c r="G14" s="495"/>
      <c r="H14" s="510">
        <v>10000</v>
      </c>
      <c r="I14" s="193">
        <f t="shared" si="0"/>
        <v>99938.69</v>
      </c>
    </row>
    <row r="15" spans="1:9" ht="23.25">
      <c r="A15" s="176"/>
      <c r="B15" s="178" t="s">
        <v>14</v>
      </c>
      <c r="C15" s="499">
        <v>23490</v>
      </c>
      <c r="D15" s="489"/>
      <c r="E15" s="493">
        <v>11450</v>
      </c>
      <c r="F15" s="507">
        <v>88490</v>
      </c>
      <c r="G15" s="495"/>
      <c r="H15" s="510">
        <v>20000</v>
      </c>
      <c r="I15" s="193">
        <f t="shared" si="0"/>
        <v>143430</v>
      </c>
    </row>
    <row r="16" spans="1:9" ht="23.25">
      <c r="A16" s="176"/>
      <c r="B16" s="178" t="s">
        <v>15</v>
      </c>
      <c r="C16" s="501"/>
      <c r="D16" s="489"/>
      <c r="E16" s="489"/>
      <c r="F16" s="505"/>
      <c r="G16" s="495"/>
      <c r="H16" s="501"/>
      <c r="I16" s="193">
        <f t="shared" si="0"/>
        <v>0</v>
      </c>
    </row>
    <row r="17" spans="1:9" ht="23.25">
      <c r="A17" s="179"/>
      <c r="B17" s="178" t="s">
        <v>16</v>
      </c>
      <c r="C17" s="501"/>
      <c r="D17" s="489"/>
      <c r="E17" s="489"/>
      <c r="F17" s="505"/>
      <c r="G17" s="495"/>
      <c r="H17" s="501"/>
      <c r="I17" s="193">
        <f t="shared" si="0"/>
        <v>0</v>
      </c>
    </row>
    <row r="18" spans="1:9" ht="23.25">
      <c r="A18" s="180" t="s">
        <v>17</v>
      </c>
      <c r="B18" s="181" t="s">
        <v>1</v>
      </c>
      <c r="C18" s="500">
        <f t="shared" ref="C18:H18" si="3">C19+C20+C21+C22+C23+C24+C25+C26+C27+C28+C29+C30</f>
        <v>2324808</v>
      </c>
      <c r="D18" s="488">
        <f t="shared" si="3"/>
        <v>110388</v>
      </c>
      <c r="E18" s="488">
        <f t="shared" si="3"/>
        <v>199788</v>
      </c>
      <c r="F18" s="500">
        <f t="shared" si="3"/>
        <v>170568</v>
      </c>
      <c r="G18" s="488">
        <f t="shared" si="3"/>
        <v>99295.5</v>
      </c>
      <c r="H18" s="500">
        <f t="shared" si="3"/>
        <v>120000</v>
      </c>
      <c r="I18" s="193">
        <f t="shared" si="0"/>
        <v>3024847.5</v>
      </c>
    </row>
    <row r="19" spans="1:9" ht="23.25">
      <c r="A19" s="176"/>
      <c r="B19" s="182" t="s">
        <v>18</v>
      </c>
      <c r="C19" s="501"/>
      <c r="D19" s="489"/>
      <c r="E19" s="489"/>
      <c r="F19" s="505"/>
      <c r="G19" s="495"/>
      <c r="H19" s="501"/>
      <c r="I19" s="193">
        <f t="shared" si="0"/>
        <v>0</v>
      </c>
    </row>
    <row r="20" spans="1:9" ht="23.25">
      <c r="A20" s="176"/>
      <c r="B20" s="183" t="s">
        <v>19</v>
      </c>
      <c r="C20" s="501"/>
      <c r="D20" s="489"/>
      <c r="E20" s="489"/>
      <c r="F20" s="507">
        <v>56064</v>
      </c>
      <c r="G20" s="495"/>
      <c r="H20" s="501"/>
      <c r="I20" s="193">
        <f t="shared" si="0"/>
        <v>56064</v>
      </c>
    </row>
    <row r="21" spans="1:9" ht="23.25">
      <c r="A21" s="176"/>
      <c r="B21" s="183" t="s">
        <v>20</v>
      </c>
      <c r="C21" s="499">
        <v>790944</v>
      </c>
      <c r="D21" s="487">
        <v>110388</v>
      </c>
      <c r="E21" s="493">
        <v>113388</v>
      </c>
      <c r="F21" s="507">
        <v>114504</v>
      </c>
      <c r="G21" s="494">
        <v>99295.5</v>
      </c>
      <c r="H21" s="510">
        <v>120000</v>
      </c>
      <c r="I21" s="193">
        <f t="shared" si="0"/>
        <v>1348519.5</v>
      </c>
    </row>
    <row r="22" spans="1:9" ht="23.25">
      <c r="A22" s="176"/>
      <c r="B22" s="178" t="s">
        <v>21</v>
      </c>
      <c r="C22" s="501"/>
      <c r="D22" s="489"/>
      <c r="E22" s="489"/>
      <c r="F22" s="508"/>
      <c r="G22" s="495"/>
      <c r="H22" s="511"/>
      <c r="I22" s="193">
        <f t="shared" si="0"/>
        <v>0</v>
      </c>
    </row>
    <row r="23" spans="1:9" ht="23.25">
      <c r="A23" s="176"/>
      <c r="B23" s="178" t="s">
        <v>22</v>
      </c>
      <c r="C23" s="499">
        <v>963504</v>
      </c>
      <c r="D23" s="489"/>
      <c r="E23" s="489"/>
      <c r="F23" s="509"/>
      <c r="G23" s="495"/>
      <c r="H23" s="501"/>
      <c r="I23" s="193">
        <f t="shared" si="0"/>
        <v>963504</v>
      </c>
    </row>
    <row r="24" spans="1:9" ht="23.25">
      <c r="A24" s="176"/>
      <c r="B24" s="178" t="s">
        <v>196</v>
      </c>
      <c r="C24" s="499"/>
      <c r="D24" s="489"/>
      <c r="E24" s="489">
        <v>86400</v>
      </c>
      <c r="F24" s="509"/>
      <c r="G24" s="495"/>
      <c r="H24" s="512"/>
      <c r="I24" s="193">
        <f t="shared" si="0"/>
        <v>86400</v>
      </c>
    </row>
    <row r="25" spans="1:9" ht="23.25">
      <c r="A25" s="179"/>
      <c r="B25" s="178" t="s">
        <v>195</v>
      </c>
      <c r="C25" s="501"/>
      <c r="D25" s="489"/>
      <c r="E25" s="489"/>
      <c r="F25" s="505"/>
      <c r="G25" s="495"/>
      <c r="H25" s="512"/>
      <c r="I25" s="193">
        <f t="shared" si="0"/>
        <v>0</v>
      </c>
    </row>
    <row r="26" spans="1:9" ht="23.25">
      <c r="A26" s="179"/>
      <c r="B26" s="191" t="s">
        <v>197</v>
      </c>
      <c r="C26" s="499">
        <v>120900</v>
      </c>
      <c r="D26" s="489"/>
      <c r="E26" s="489"/>
      <c r="F26" s="505"/>
      <c r="G26" s="495"/>
      <c r="H26" s="512"/>
      <c r="I26" s="193">
        <f t="shared" si="0"/>
        <v>120900</v>
      </c>
    </row>
    <row r="27" spans="1:9" ht="23.25">
      <c r="A27" s="179"/>
      <c r="B27" s="191" t="s">
        <v>198</v>
      </c>
      <c r="C27" s="499">
        <v>136080</v>
      </c>
      <c r="D27" s="489"/>
      <c r="E27" s="489"/>
      <c r="F27" s="505"/>
      <c r="G27" s="495"/>
      <c r="H27" s="512"/>
      <c r="I27" s="193">
        <f t="shared" si="0"/>
        <v>136080</v>
      </c>
    </row>
    <row r="28" spans="1:9" ht="23.25">
      <c r="A28" s="179"/>
      <c r="B28" s="191" t="s">
        <v>199</v>
      </c>
      <c r="C28" s="499">
        <v>82860</v>
      </c>
      <c r="D28" s="489"/>
      <c r="E28" s="489"/>
      <c r="F28" s="505"/>
      <c r="G28" s="495"/>
      <c r="H28" s="512"/>
      <c r="I28" s="193">
        <f t="shared" si="0"/>
        <v>82860</v>
      </c>
    </row>
    <row r="29" spans="1:9" ht="23.25">
      <c r="A29" s="179"/>
      <c r="B29" s="191" t="s">
        <v>200</v>
      </c>
      <c r="C29" s="499">
        <v>82860</v>
      </c>
      <c r="D29" s="489"/>
      <c r="E29" s="489"/>
      <c r="F29" s="505"/>
      <c r="G29" s="495"/>
      <c r="H29" s="512"/>
      <c r="I29" s="193">
        <f t="shared" si="0"/>
        <v>82860</v>
      </c>
    </row>
    <row r="30" spans="1:9" ht="23.25">
      <c r="A30" s="179"/>
      <c r="B30" s="191" t="s">
        <v>201</v>
      </c>
      <c r="C30" s="499">
        <v>147660</v>
      </c>
      <c r="D30" s="489"/>
      <c r="E30" s="489"/>
      <c r="F30" s="505"/>
      <c r="G30" s="495"/>
      <c r="H30" s="512"/>
      <c r="I30" s="193">
        <f t="shared" si="0"/>
        <v>147660</v>
      </c>
    </row>
    <row r="31" spans="1:9" ht="23.25">
      <c r="A31" s="184" t="s">
        <v>24</v>
      </c>
      <c r="B31" s="185"/>
      <c r="C31" s="500"/>
      <c r="D31" s="487">
        <v>113080</v>
      </c>
      <c r="E31" s="488">
        <v>97120</v>
      </c>
      <c r="F31" s="498">
        <v>248859</v>
      </c>
      <c r="G31" s="486"/>
      <c r="H31" s="500">
        <v>52160</v>
      </c>
      <c r="I31" s="193">
        <f t="shared" si="0"/>
        <v>511219</v>
      </c>
    </row>
    <row r="32" spans="1:9" ht="23.25">
      <c r="A32" s="184" t="s">
        <v>25</v>
      </c>
      <c r="B32" s="185"/>
      <c r="C32" s="500"/>
      <c r="D32" s="487">
        <v>36000</v>
      </c>
      <c r="E32" s="488">
        <v>24000</v>
      </c>
      <c r="F32" s="498">
        <v>36000</v>
      </c>
      <c r="G32" s="486"/>
      <c r="H32" s="500">
        <v>24000</v>
      </c>
      <c r="I32" s="193">
        <f t="shared" si="0"/>
        <v>120000</v>
      </c>
    </row>
    <row r="33" spans="1:9" ht="23.25">
      <c r="A33" s="184" t="s">
        <v>26</v>
      </c>
      <c r="B33" s="185"/>
      <c r="C33" s="500"/>
      <c r="D33" s="487">
        <v>12000</v>
      </c>
      <c r="E33" s="488">
        <v>12000</v>
      </c>
      <c r="F33" s="498">
        <v>12000</v>
      </c>
      <c r="G33" s="486"/>
      <c r="H33" s="500">
        <v>12000</v>
      </c>
      <c r="I33" s="193">
        <f t="shared" si="0"/>
        <v>48000</v>
      </c>
    </row>
    <row r="34" spans="1:9" ht="23.25">
      <c r="A34" s="184" t="s">
        <v>207</v>
      </c>
      <c r="B34" s="185"/>
      <c r="C34" s="500"/>
      <c r="D34" s="487">
        <v>3600</v>
      </c>
      <c r="E34" s="488">
        <v>3600</v>
      </c>
      <c r="F34" s="498">
        <v>3600</v>
      </c>
      <c r="G34" s="486"/>
      <c r="H34" s="500"/>
      <c r="I34" s="193">
        <f t="shared" si="0"/>
        <v>10800</v>
      </c>
    </row>
    <row r="35" spans="1:9" ht="23.25">
      <c r="A35" s="1198"/>
      <c r="B35" s="1198"/>
      <c r="C35" s="502"/>
      <c r="D35" s="490"/>
      <c r="E35" s="490"/>
      <c r="F35" s="502"/>
      <c r="G35" s="490"/>
      <c r="H35" s="502"/>
      <c r="I35" s="193">
        <f t="shared" si="0"/>
        <v>0</v>
      </c>
    </row>
    <row r="36" spans="1:9" ht="23.25">
      <c r="A36" s="1199" t="s">
        <v>28</v>
      </c>
      <c r="B36" s="1199"/>
      <c r="C36" s="503">
        <f>C6+C12+C18+C31+C32+C33+C34</f>
        <v>3674492.53</v>
      </c>
      <c r="D36" s="491">
        <f t="shared" ref="D36:I36" si="4">D6+D12+D18+D31+D32+D33+D34</f>
        <v>373748</v>
      </c>
      <c r="E36" s="491">
        <f t="shared" si="4"/>
        <v>490933.4</v>
      </c>
      <c r="F36" s="503">
        <f t="shared" si="4"/>
        <v>654231.54</v>
      </c>
      <c r="G36" s="491">
        <f t="shared" si="4"/>
        <v>144288.46</v>
      </c>
      <c r="H36" s="503">
        <f t="shared" si="4"/>
        <v>285073.59999999998</v>
      </c>
      <c r="I36" s="194">
        <f t="shared" si="4"/>
        <v>5622767.5299999993</v>
      </c>
    </row>
    <row r="38" spans="1:9">
      <c r="C38" s="408" t="s">
        <v>309</v>
      </c>
      <c r="D38" s="406" t="s">
        <v>308</v>
      </c>
      <c r="E38" s="406" t="s">
        <v>308</v>
      </c>
      <c r="F38" s="408" t="s">
        <v>309</v>
      </c>
      <c r="G38" s="406" t="s">
        <v>308</v>
      </c>
      <c r="H38" s="408" t="s">
        <v>309</v>
      </c>
    </row>
  </sheetData>
  <mergeCells count="6">
    <mergeCell ref="A35:B35"/>
    <mergeCell ref="A36:B36"/>
    <mergeCell ref="A1:I1"/>
    <mergeCell ref="A2:A3"/>
    <mergeCell ref="B2:B3"/>
    <mergeCell ref="I2:I3"/>
  </mergeCells>
  <pageMargins left="0.19685039370078741" right="0" top="0.19685039370078741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0"/>
  <sheetViews>
    <sheetView zoomScale="70" zoomScaleNormal="7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I2" sqref="I2:I3"/>
    </sheetView>
  </sheetViews>
  <sheetFormatPr defaultColWidth="14.375" defaultRowHeight="23.25"/>
  <cols>
    <col min="1" max="1" width="14.375" style="353" customWidth="1"/>
    <col min="2" max="2" width="12.5" style="353" customWidth="1"/>
    <col min="3" max="3" width="9.625" style="353" customWidth="1"/>
    <col min="4" max="4" width="15.125" style="353" customWidth="1"/>
    <col min="5" max="5" width="10.875" style="353" customWidth="1"/>
    <col min="6" max="7" width="12.5" style="353" customWidth="1"/>
    <col min="8" max="8" width="11.875" style="353" customWidth="1"/>
    <col min="9" max="9" width="9" style="353" customWidth="1"/>
    <col min="10" max="10" width="12.5" style="353" customWidth="1"/>
    <col min="11" max="11" width="10.5" style="353" customWidth="1"/>
    <col min="12" max="12" width="9.875" style="353" customWidth="1"/>
    <col min="13" max="14" width="10" style="353" customWidth="1"/>
    <col min="15" max="15" width="11.25" style="353" customWidth="1"/>
    <col min="16" max="16" width="10" style="353" customWidth="1"/>
    <col min="17" max="17" width="11.75" style="353" customWidth="1"/>
    <col min="18" max="18" width="12.5" style="353" customWidth="1"/>
    <col min="19" max="16384" width="14.375" style="353"/>
  </cols>
  <sheetData>
    <row r="1" spans="1:18" ht="29.25">
      <c r="A1" s="1206" t="s">
        <v>251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6"/>
      <c r="P1" s="1206"/>
      <c r="Q1" s="1206"/>
      <c r="R1" s="1206"/>
    </row>
    <row r="2" spans="1:18">
      <c r="B2" s="1207" t="s">
        <v>0</v>
      </c>
      <c r="C2" s="1209" t="s">
        <v>252</v>
      </c>
      <c r="D2" s="1211" t="s">
        <v>253</v>
      </c>
      <c r="E2" s="1209" t="s">
        <v>254</v>
      </c>
      <c r="F2" s="1209" t="s">
        <v>255</v>
      </c>
      <c r="G2" s="1209" t="s">
        <v>256</v>
      </c>
      <c r="H2" s="1209" t="s">
        <v>257</v>
      </c>
      <c r="I2" s="1209" t="s">
        <v>258</v>
      </c>
      <c r="J2" s="1209" t="s">
        <v>259</v>
      </c>
      <c r="K2" s="1209" t="s">
        <v>260</v>
      </c>
      <c r="L2" s="1209" t="s">
        <v>261</v>
      </c>
      <c r="M2" s="1209" t="s">
        <v>262</v>
      </c>
      <c r="N2" s="1209" t="s">
        <v>263</v>
      </c>
      <c r="O2" s="1209" t="s">
        <v>264</v>
      </c>
      <c r="P2" s="1209" t="s">
        <v>265</v>
      </c>
      <c r="Q2" s="1209" t="s">
        <v>266</v>
      </c>
      <c r="R2" s="1213" t="s">
        <v>1</v>
      </c>
    </row>
    <row r="3" spans="1:18">
      <c r="A3" s="230" t="s">
        <v>2</v>
      </c>
      <c r="B3" s="1208"/>
      <c r="C3" s="1210"/>
      <c r="D3" s="1212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0"/>
      <c r="Q3" s="1210"/>
      <c r="R3" s="1214"/>
    </row>
    <row r="4" spans="1:18">
      <c r="A4" s="231" t="s">
        <v>3</v>
      </c>
      <c r="B4" s="355"/>
      <c r="C4" s="394">
        <v>2193</v>
      </c>
      <c r="D4" s="574">
        <v>6039</v>
      </c>
      <c r="E4" s="394">
        <v>3351</v>
      </c>
      <c r="F4" s="394">
        <v>2282</v>
      </c>
      <c r="G4" s="394">
        <v>1986</v>
      </c>
      <c r="H4" s="394">
        <v>2192</v>
      </c>
      <c r="I4" s="394">
        <v>2409</v>
      </c>
      <c r="J4" s="394">
        <v>1372</v>
      </c>
      <c r="K4" s="394">
        <v>1940</v>
      </c>
      <c r="L4" s="394">
        <v>2558</v>
      </c>
      <c r="M4" s="394">
        <v>4096</v>
      </c>
      <c r="N4" s="394">
        <v>4830</v>
      </c>
      <c r="O4" s="394">
        <v>2420</v>
      </c>
      <c r="P4" s="394">
        <v>2131</v>
      </c>
      <c r="Q4" s="394">
        <v>2186</v>
      </c>
      <c r="R4" s="354">
        <f t="shared" ref="R4:R24" si="0">SUM(C4:Q4)</f>
        <v>41985</v>
      </c>
    </row>
    <row r="5" spans="1:18">
      <c r="A5" s="232" t="s">
        <v>4</v>
      </c>
      <c r="B5" s="355"/>
      <c r="C5" s="394">
        <v>1420</v>
      </c>
      <c r="D5" s="574">
        <v>4120</v>
      </c>
      <c r="E5" s="394">
        <v>2104</v>
      </c>
      <c r="F5" s="394">
        <v>1511</v>
      </c>
      <c r="G5" s="394">
        <v>1450</v>
      </c>
      <c r="H5" s="394">
        <v>1260</v>
      </c>
      <c r="I5" s="394">
        <v>1760</v>
      </c>
      <c r="J5" s="394">
        <v>1071</v>
      </c>
      <c r="K5" s="394">
        <v>1232</v>
      </c>
      <c r="L5" s="394">
        <v>2324</v>
      </c>
      <c r="M5" s="394">
        <v>2765</v>
      </c>
      <c r="N5" s="394">
        <v>2608</v>
      </c>
      <c r="O5" s="394">
        <v>1799</v>
      </c>
      <c r="P5" s="394">
        <v>1435</v>
      </c>
      <c r="Q5" s="394">
        <v>1120</v>
      </c>
      <c r="R5" s="354">
        <f t="shared" si="0"/>
        <v>27979</v>
      </c>
    </row>
    <row r="6" spans="1:18">
      <c r="A6" s="357" t="s">
        <v>5</v>
      </c>
      <c r="B6" s="358" t="s">
        <v>1</v>
      </c>
      <c r="C6" s="395">
        <v>24381</v>
      </c>
      <c r="D6" s="575">
        <v>62931.88</v>
      </c>
      <c r="E6" s="395">
        <v>35926.519999999997</v>
      </c>
      <c r="F6" s="395">
        <v>10485.719999999999</v>
      </c>
      <c r="G6" s="395">
        <v>53532</v>
      </c>
      <c r="H6" s="395">
        <v>25998</v>
      </c>
      <c r="I6" s="395">
        <v>21440.34</v>
      </c>
      <c r="J6" s="395">
        <v>26606.29</v>
      </c>
      <c r="K6" s="395">
        <v>9985.2900000000009</v>
      </c>
      <c r="L6" s="395">
        <v>24719.35</v>
      </c>
      <c r="M6" s="395">
        <v>21543.73</v>
      </c>
      <c r="N6" s="395">
        <v>35504.9</v>
      </c>
      <c r="O6" s="395">
        <v>27579.99</v>
      </c>
      <c r="P6" s="395">
        <v>8481.34</v>
      </c>
      <c r="Q6" s="395">
        <v>26940.25</v>
      </c>
      <c r="R6" s="359">
        <f t="shared" si="0"/>
        <v>416056.6</v>
      </c>
    </row>
    <row r="7" spans="1:18">
      <c r="A7" s="360"/>
      <c r="B7" s="361" t="s">
        <v>6</v>
      </c>
      <c r="C7" s="396">
        <v>0</v>
      </c>
      <c r="D7" s="576">
        <v>6139.23</v>
      </c>
      <c r="E7" s="396">
        <v>0</v>
      </c>
      <c r="F7" s="571">
        <v>810</v>
      </c>
      <c r="G7" s="572">
        <v>4200</v>
      </c>
      <c r="H7" s="396">
        <v>900</v>
      </c>
      <c r="I7" s="404">
        <v>860</v>
      </c>
      <c r="J7" s="571">
        <v>985</v>
      </c>
      <c r="K7" s="571">
        <v>0</v>
      </c>
      <c r="L7" s="571">
        <v>0</v>
      </c>
      <c r="M7" s="571">
        <v>2280</v>
      </c>
      <c r="N7" s="571">
        <v>0</v>
      </c>
      <c r="O7" s="571">
        <v>0</v>
      </c>
      <c r="P7" s="571">
        <v>1136.1400000000001</v>
      </c>
      <c r="Q7" s="571">
        <v>2838.76</v>
      </c>
      <c r="R7" s="570">
        <f t="shared" si="0"/>
        <v>20149.129999999997</v>
      </c>
    </row>
    <row r="8" spans="1:18">
      <c r="A8" s="360"/>
      <c r="B8" s="363" t="s">
        <v>7</v>
      </c>
      <c r="C8" s="396">
        <v>13630</v>
      </c>
      <c r="D8" s="576">
        <v>39860.65</v>
      </c>
      <c r="E8" s="396">
        <v>19738.52</v>
      </c>
      <c r="F8" s="571">
        <v>4204.05</v>
      </c>
      <c r="G8" s="571">
        <v>30000</v>
      </c>
      <c r="H8" s="396">
        <v>12170</v>
      </c>
      <c r="I8" s="404">
        <v>15492.49</v>
      </c>
      <c r="J8" s="571">
        <v>8353.2900000000009</v>
      </c>
      <c r="K8" s="571">
        <v>2911.29</v>
      </c>
      <c r="L8" s="571">
        <v>12185.2</v>
      </c>
      <c r="M8" s="571">
        <v>8487.73</v>
      </c>
      <c r="N8" s="571">
        <v>27211.84</v>
      </c>
      <c r="O8" s="571">
        <v>19931.43</v>
      </c>
      <c r="P8" s="571">
        <v>5502.45</v>
      </c>
      <c r="Q8" s="571">
        <v>11873.46</v>
      </c>
      <c r="R8" s="570">
        <f t="shared" si="0"/>
        <v>231552.40000000002</v>
      </c>
    </row>
    <row r="9" spans="1:18">
      <c r="A9" s="360"/>
      <c r="B9" s="363" t="s">
        <v>8</v>
      </c>
      <c r="C9" s="396">
        <v>6899</v>
      </c>
      <c r="D9" s="576">
        <v>9228</v>
      </c>
      <c r="E9" s="396">
        <v>0</v>
      </c>
      <c r="F9" s="571">
        <v>0</v>
      </c>
      <c r="G9" s="571">
        <v>8400</v>
      </c>
      <c r="H9" s="396">
        <v>1500</v>
      </c>
      <c r="I9" s="404">
        <v>2889</v>
      </c>
      <c r="J9" s="571">
        <v>0</v>
      </c>
      <c r="K9" s="571">
        <v>3852</v>
      </c>
      <c r="L9" s="571">
        <v>0</v>
      </c>
      <c r="M9" s="571">
        <v>3588</v>
      </c>
      <c r="N9" s="571">
        <v>2515.06</v>
      </c>
      <c r="O9" s="571">
        <v>0</v>
      </c>
      <c r="P9" s="571">
        <v>0</v>
      </c>
      <c r="Q9" s="571">
        <v>8927.08</v>
      </c>
      <c r="R9" s="570">
        <f t="shared" si="0"/>
        <v>47798.14</v>
      </c>
    </row>
    <row r="10" spans="1:18">
      <c r="A10" s="360"/>
      <c r="B10" s="363" t="s">
        <v>9</v>
      </c>
      <c r="C10" s="396">
        <v>0</v>
      </c>
      <c r="D10" s="576">
        <v>0</v>
      </c>
      <c r="E10" s="396">
        <v>8484</v>
      </c>
      <c r="F10" s="571">
        <v>2256.75</v>
      </c>
      <c r="G10" s="571">
        <v>7080</v>
      </c>
      <c r="H10" s="396">
        <v>7576</v>
      </c>
      <c r="I10" s="404">
        <v>2198.85</v>
      </c>
      <c r="J10" s="571">
        <v>9564</v>
      </c>
      <c r="K10" s="571">
        <v>3222</v>
      </c>
      <c r="L10" s="571">
        <v>8682.15</v>
      </c>
      <c r="M10" s="571">
        <v>7188</v>
      </c>
      <c r="N10" s="571">
        <v>0</v>
      </c>
      <c r="O10" s="571">
        <v>4438.5600000000004</v>
      </c>
      <c r="P10" s="571">
        <v>1521.75</v>
      </c>
      <c r="Q10" s="571">
        <v>0</v>
      </c>
      <c r="R10" s="570">
        <f t="shared" si="0"/>
        <v>62212.06</v>
      </c>
    </row>
    <row r="11" spans="1:18">
      <c r="A11" s="364"/>
      <c r="B11" s="363" t="s">
        <v>10</v>
      </c>
      <c r="C11" s="396">
        <v>3852</v>
      </c>
      <c r="D11" s="576">
        <v>7704</v>
      </c>
      <c r="E11" s="396">
        <v>7704</v>
      </c>
      <c r="F11" s="396">
        <v>3214.92</v>
      </c>
      <c r="G11" s="396">
        <v>3852</v>
      </c>
      <c r="H11" s="396">
        <v>3852</v>
      </c>
      <c r="I11" s="396">
        <v>0</v>
      </c>
      <c r="J11" s="396">
        <v>7704</v>
      </c>
      <c r="K11" s="396">
        <v>0</v>
      </c>
      <c r="L11" s="396">
        <v>3852</v>
      </c>
      <c r="M11" s="396">
        <v>0</v>
      </c>
      <c r="N11" s="396">
        <v>5778</v>
      </c>
      <c r="O11" s="396">
        <v>3210</v>
      </c>
      <c r="P11" s="396">
        <v>321</v>
      </c>
      <c r="Q11" s="396">
        <v>3300.95</v>
      </c>
      <c r="R11" s="570">
        <f t="shared" si="0"/>
        <v>54344.869999999995</v>
      </c>
    </row>
    <row r="12" spans="1:18">
      <c r="A12" s="365" t="s">
        <v>11</v>
      </c>
      <c r="B12" s="366" t="s">
        <v>1</v>
      </c>
      <c r="C12" s="397">
        <v>31659</v>
      </c>
      <c r="D12" s="577">
        <v>28805</v>
      </c>
      <c r="E12" s="397">
        <v>24140</v>
      </c>
      <c r="F12" s="397">
        <v>0</v>
      </c>
      <c r="G12" s="397">
        <v>30000</v>
      </c>
      <c r="H12" s="397">
        <v>60880</v>
      </c>
      <c r="I12" s="397">
        <v>19458</v>
      </c>
      <c r="J12" s="397">
        <v>16250</v>
      </c>
      <c r="K12" s="397">
        <v>12100</v>
      </c>
      <c r="L12" s="397">
        <v>18100</v>
      </c>
      <c r="M12" s="397">
        <v>33190</v>
      </c>
      <c r="N12" s="397">
        <v>40292</v>
      </c>
      <c r="O12" s="397">
        <v>30010</v>
      </c>
      <c r="P12" s="397">
        <v>0</v>
      </c>
      <c r="Q12" s="397">
        <v>19550</v>
      </c>
      <c r="R12" s="367">
        <f t="shared" si="0"/>
        <v>364434</v>
      </c>
    </row>
    <row r="13" spans="1:18">
      <c r="A13" s="360"/>
      <c r="B13" s="363" t="s">
        <v>12</v>
      </c>
      <c r="C13" s="396">
        <v>9909</v>
      </c>
      <c r="D13" s="576">
        <v>10000</v>
      </c>
      <c r="E13" s="396">
        <v>19250</v>
      </c>
      <c r="F13" s="571">
        <v>0</v>
      </c>
      <c r="G13" s="571">
        <v>10000</v>
      </c>
      <c r="H13" s="396">
        <v>30450</v>
      </c>
      <c r="I13" s="404">
        <v>9978</v>
      </c>
      <c r="J13" s="571">
        <v>7195</v>
      </c>
      <c r="K13" s="571">
        <v>0</v>
      </c>
      <c r="L13" s="571">
        <v>4000</v>
      </c>
      <c r="M13" s="571">
        <v>33190</v>
      </c>
      <c r="N13" s="571">
        <v>20004</v>
      </c>
      <c r="O13" s="571">
        <v>9600</v>
      </c>
      <c r="P13" s="571">
        <v>0</v>
      </c>
      <c r="Q13" s="571">
        <v>1600</v>
      </c>
      <c r="R13" s="570">
        <f t="shared" si="0"/>
        <v>165176</v>
      </c>
    </row>
    <row r="14" spans="1:18">
      <c r="A14" s="360"/>
      <c r="B14" s="363" t="s">
        <v>13</v>
      </c>
      <c r="C14" s="396">
        <v>8820</v>
      </c>
      <c r="D14" s="576">
        <v>8805</v>
      </c>
      <c r="E14" s="396">
        <v>1500</v>
      </c>
      <c r="F14" s="571">
        <v>0</v>
      </c>
      <c r="G14" s="571">
        <v>10000</v>
      </c>
      <c r="H14" s="396">
        <v>8080</v>
      </c>
      <c r="I14" s="404">
        <v>8120</v>
      </c>
      <c r="J14" s="572">
        <v>5575</v>
      </c>
      <c r="K14" s="572">
        <v>0</v>
      </c>
      <c r="L14" s="572">
        <v>0</v>
      </c>
      <c r="M14" s="572">
        <v>0</v>
      </c>
      <c r="N14" s="572">
        <v>5348</v>
      </c>
      <c r="O14" s="572">
        <v>9910</v>
      </c>
      <c r="P14" s="572">
        <v>0</v>
      </c>
      <c r="Q14" s="572">
        <v>0</v>
      </c>
      <c r="R14" s="570">
        <f t="shared" si="0"/>
        <v>66158</v>
      </c>
    </row>
    <row r="15" spans="1:18">
      <c r="A15" s="360"/>
      <c r="B15" s="363" t="s">
        <v>14</v>
      </c>
      <c r="C15" s="396">
        <v>6930</v>
      </c>
      <c r="D15" s="576">
        <v>10000</v>
      </c>
      <c r="E15" s="396">
        <v>3390</v>
      </c>
      <c r="F15" s="571">
        <v>0</v>
      </c>
      <c r="G15" s="571">
        <v>10000</v>
      </c>
      <c r="H15" s="396">
        <v>6450</v>
      </c>
      <c r="I15" s="404">
        <v>1360</v>
      </c>
      <c r="J15" s="572">
        <v>3480</v>
      </c>
      <c r="K15" s="572">
        <v>4900</v>
      </c>
      <c r="L15" s="572">
        <v>14100</v>
      </c>
      <c r="M15" s="572">
        <v>0</v>
      </c>
      <c r="N15" s="572">
        <v>14940</v>
      </c>
      <c r="O15" s="572">
        <v>10500</v>
      </c>
      <c r="P15" s="572">
        <v>0</v>
      </c>
      <c r="Q15" s="572">
        <v>3550</v>
      </c>
      <c r="R15" s="570">
        <f t="shared" si="0"/>
        <v>89600</v>
      </c>
    </row>
    <row r="16" spans="1:18">
      <c r="A16" s="360"/>
      <c r="B16" s="363" t="s">
        <v>267</v>
      </c>
      <c r="C16" s="396">
        <v>0</v>
      </c>
      <c r="D16" s="576">
        <v>0</v>
      </c>
      <c r="E16" s="396">
        <v>0</v>
      </c>
      <c r="F16" s="571">
        <v>0</v>
      </c>
      <c r="G16" s="571">
        <v>0</v>
      </c>
      <c r="H16" s="396">
        <v>8700</v>
      </c>
      <c r="I16" s="404">
        <v>0</v>
      </c>
      <c r="J16" s="572">
        <v>0</v>
      </c>
      <c r="K16" s="572">
        <v>0</v>
      </c>
      <c r="L16" s="572">
        <v>0</v>
      </c>
      <c r="M16" s="572">
        <v>0</v>
      </c>
      <c r="N16" s="572">
        <v>0</v>
      </c>
      <c r="O16" s="572">
        <v>0</v>
      </c>
      <c r="P16" s="572">
        <v>0</v>
      </c>
      <c r="Q16" s="572">
        <v>14400</v>
      </c>
      <c r="R16" s="570">
        <f t="shared" si="0"/>
        <v>23100</v>
      </c>
    </row>
    <row r="17" spans="1:19">
      <c r="A17" s="364"/>
      <c r="B17" s="363" t="s">
        <v>268</v>
      </c>
      <c r="C17" s="396">
        <v>6000</v>
      </c>
      <c r="D17" s="576">
        <v>0</v>
      </c>
      <c r="E17" s="396">
        <v>0</v>
      </c>
      <c r="F17" s="571">
        <v>0</v>
      </c>
      <c r="G17" s="571">
        <v>0</v>
      </c>
      <c r="H17" s="396">
        <v>7200</v>
      </c>
      <c r="I17" s="396">
        <v>0</v>
      </c>
      <c r="J17" s="571">
        <v>0</v>
      </c>
      <c r="K17" s="571">
        <v>7200</v>
      </c>
      <c r="L17" s="571">
        <v>0</v>
      </c>
      <c r="M17" s="571">
        <v>0</v>
      </c>
      <c r="N17" s="571">
        <v>0</v>
      </c>
      <c r="O17" s="571">
        <v>0</v>
      </c>
      <c r="P17" s="571">
        <v>0</v>
      </c>
      <c r="Q17" s="571">
        <v>0</v>
      </c>
      <c r="R17" s="570">
        <f t="shared" si="0"/>
        <v>20400</v>
      </c>
    </row>
    <row r="18" spans="1:19">
      <c r="A18" s="365" t="s">
        <v>17</v>
      </c>
      <c r="B18" s="366" t="s">
        <v>1</v>
      </c>
      <c r="C18" s="397">
        <v>100112</v>
      </c>
      <c r="D18" s="577">
        <v>226740</v>
      </c>
      <c r="E18" s="397">
        <v>149940</v>
      </c>
      <c r="F18" s="397">
        <v>94504.7</v>
      </c>
      <c r="G18" s="397">
        <v>92100</v>
      </c>
      <c r="H18" s="397">
        <v>155940</v>
      </c>
      <c r="I18" s="397">
        <v>0</v>
      </c>
      <c r="J18" s="397">
        <v>84230</v>
      </c>
      <c r="K18" s="397">
        <v>59496</v>
      </c>
      <c r="L18" s="397">
        <v>147010</v>
      </c>
      <c r="M18" s="397">
        <v>0</v>
      </c>
      <c r="N18" s="397">
        <v>304980</v>
      </c>
      <c r="O18" s="397">
        <v>243300</v>
      </c>
      <c r="P18" s="397">
        <v>86424</v>
      </c>
      <c r="Q18" s="397">
        <v>93228</v>
      </c>
      <c r="R18" s="359">
        <f t="shared" si="0"/>
        <v>1838004.7</v>
      </c>
    </row>
    <row r="19" spans="1:19">
      <c r="A19" s="360"/>
      <c r="B19" s="368" t="s">
        <v>18</v>
      </c>
      <c r="C19" s="396">
        <v>0</v>
      </c>
      <c r="D19" s="576">
        <v>0</v>
      </c>
      <c r="E19" s="396">
        <v>0</v>
      </c>
      <c r="F19" s="571">
        <v>0</v>
      </c>
      <c r="G19" s="571">
        <v>0</v>
      </c>
      <c r="H19" s="396">
        <v>0</v>
      </c>
      <c r="I19" s="396">
        <v>0</v>
      </c>
      <c r="J19" s="572">
        <v>0</v>
      </c>
      <c r="K19" s="572">
        <v>0</v>
      </c>
      <c r="L19" s="572">
        <v>0</v>
      </c>
      <c r="M19" s="572">
        <v>0</v>
      </c>
      <c r="N19" s="572">
        <v>0</v>
      </c>
      <c r="O19" s="572">
        <v>0</v>
      </c>
      <c r="P19" s="572">
        <v>0</v>
      </c>
      <c r="Q19" s="572">
        <v>0</v>
      </c>
      <c r="R19" s="570">
        <f t="shared" si="0"/>
        <v>0</v>
      </c>
    </row>
    <row r="20" spans="1:19">
      <c r="A20" s="360"/>
      <c r="B20" s="369" t="s">
        <v>19</v>
      </c>
      <c r="C20" s="396">
        <v>0</v>
      </c>
      <c r="D20" s="576">
        <v>141840</v>
      </c>
      <c r="E20" s="396">
        <v>149940</v>
      </c>
      <c r="F20" s="571">
        <v>0</v>
      </c>
      <c r="G20" s="571">
        <v>0</v>
      </c>
      <c r="H20" s="396">
        <v>155940</v>
      </c>
      <c r="I20" s="396">
        <v>0</v>
      </c>
      <c r="J20" s="572">
        <v>0</v>
      </c>
      <c r="K20" s="572">
        <v>0</v>
      </c>
      <c r="L20" s="572">
        <v>147010</v>
      </c>
      <c r="M20" s="572">
        <v>0</v>
      </c>
      <c r="N20" s="572">
        <v>0</v>
      </c>
      <c r="O20" s="572">
        <v>147516</v>
      </c>
      <c r="P20" s="572">
        <v>0</v>
      </c>
      <c r="Q20" s="572">
        <v>0</v>
      </c>
      <c r="R20" s="570">
        <f t="shared" si="0"/>
        <v>742246</v>
      </c>
    </row>
    <row r="21" spans="1:19">
      <c r="A21" s="360"/>
      <c r="B21" s="369" t="s">
        <v>20</v>
      </c>
      <c r="C21" s="396">
        <v>100112</v>
      </c>
      <c r="D21" s="576">
        <v>0</v>
      </c>
      <c r="E21" s="396">
        <v>0</v>
      </c>
      <c r="F21" s="571">
        <v>0</v>
      </c>
      <c r="G21" s="571">
        <v>92100</v>
      </c>
      <c r="H21" s="396">
        <v>0</v>
      </c>
      <c r="I21" s="404">
        <v>0</v>
      </c>
      <c r="J21" s="572">
        <v>84230</v>
      </c>
      <c r="K21" s="572">
        <v>0</v>
      </c>
      <c r="L21" s="572">
        <v>0</v>
      </c>
      <c r="M21" s="572">
        <v>0</v>
      </c>
      <c r="N21" s="572">
        <v>105660</v>
      </c>
      <c r="O21" s="572">
        <v>95784</v>
      </c>
      <c r="P21" s="572">
        <v>86424</v>
      </c>
      <c r="Q21" s="572">
        <v>93228</v>
      </c>
      <c r="R21" s="570">
        <f t="shared" si="0"/>
        <v>657538</v>
      </c>
    </row>
    <row r="22" spans="1:19">
      <c r="A22" s="360"/>
      <c r="B22" s="363" t="s">
        <v>21</v>
      </c>
      <c r="C22" s="396">
        <v>0</v>
      </c>
      <c r="D22" s="576">
        <v>0</v>
      </c>
      <c r="E22" s="396">
        <v>0</v>
      </c>
      <c r="F22" s="571">
        <v>94504.7</v>
      </c>
      <c r="G22" s="571">
        <v>0</v>
      </c>
      <c r="H22" s="398">
        <v>0</v>
      </c>
      <c r="I22" s="396">
        <v>0</v>
      </c>
      <c r="J22" s="571">
        <v>0</v>
      </c>
      <c r="K22" s="571">
        <v>59496</v>
      </c>
      <c r="L22" s="571">
        <v>0</v>
      </c>
      <c r="M22" s="571">
        <v>0</v>
      </c>
      <c r="N22" s="571">
        <v>114420</v>
      </c>
      <c r="O22" s="571">
        <v>0</v>
      </c>
      <c r="P22" s="571">
        <v>0</v>
      </c>
      <c r="Q22" s="571">
        <v>0</v>
      </c>
      <c r="R22" s="570">
        <f t="shared" si="0"/>
        <v>268420.7</v>
      </c>
    </row>
    <row r="23" spans="1:19">
      <c r="A23" s="360"/>
      <c r="B23" s="363" t="s">
        <v>22</v>
      </c>
      <c r="C23" s="396">
        <v>0</v>
      </c>
      <c r="D23" s="576">
        <v>0</v>
      </c>
      <c r="E23" s="396">
        <v>0</v>
      </c>
      <c r="F23" s="402">
        <v>0</v>
      </c>
      <c r="G23" s="571">
        <v>0</v>
      </c>
      <c r="H23" s="396">
        <v>0</v>
      </c>
      <c r="I23" s="396">
        <v>0</v>
      </c>
      <c r="J23" s="571">
        <v>0</v>
      </c>
      <c r="K23" s="571">
        <v>0</v>
      </c>
      <c r="L23" s="571">
        <v>0</v>
      </c>
      <c r="M23" s="571">
        <v>0</v>
      </c>
      <c r="N23" s="571">
        <v>0</v>
      </c>
      <c r="O23" s="571">
        <v>0</v>
      </c>
      <c r="P23" s="571">
        <v>0</v>
      </c>
      <c r="Q23" s="571">
        <v>0</v>
      </c>
      <c r="R23" s="570">
        <f t="shared" si="0"/>
        <v>0</v>
      </c>
    </row>
    <row r="24" spans="1:19">
      <c r="A24" s="364"/>
      <c r="B24" s="363" t="s">
        <v>23</v>
      </c>
      <c r="C24" s="396">
        <v>0</v>
      </c>
      <c r="D24" s="576">
        <v>84900</v>
      </c>
      <c r="E24" s="396">
        <v>0</v>
      </c>
      <c r="F24" s="571">
        <v>0</v>
      </c>
      <c r="G24" s="571">
        <v>0</v>
      </c>
      <c r="H24" s="573">
        <v>0</v>
      </c>
      <c r="I24" s="396">
        <v>0</v>
      </c>
      <c r="J24" s="571">
        <v>0</v>
      </c>
      <c r="K24" s="571">
        <v>0</v>
      </c>
      <c r="L24" s="571">
        <v>0</v>
      </c>
      <c r="M24" s="571">
        <v>0</v>
      </c>
      <c r="N24" s="571">
        <v>84900</v>
      </c>
      <c r="O24" s="571">
        <v>0</v>
      </c>
      <c r="P24" s="571">
        <v>0</v>
      </c>
      <c r="Q24" s="571">
        <v>0</v>
      </c>
      <c r="R24" s="570">
        <f t="shared" si="0"/>
        <v>169800</v>
      </c>
    </row>
    <row r="25" spans="1:19" s="370" customFormat="1">
      <c r="C25" s="398"/>
      <c r="D25" s="578"/>
      <c r="E25" s="398"/>
      <c r="F25" s="402"/>
      <c r="G25" s="402"/>
      <c r="H25" s="398"/>
      <c r="I25" s="398"/>
      <c r="J25" s="402"/>
      <c r="K25" s="402"/>
      <c r="L25" s="402"/>
      <c r="M25" s="402"/>
      <c r="N25" s="402"/>
      <c r="O25" s="402"/>
      <c r="P25" s="402"/>
      <c r="Q25" s="402"/>
      <c r="R25" s="371"/>
    </row>
    <row r="26" spans="1:19" s="370" customFormat="1">
      <c r="C26" s="398"/>
      <c r="D26" s="578"/>
      <c r="E26" s="398"/>
      <c r="F26" s="402"/>
      <c r="G26" s="402"/>
      <c r="H26" s="398"/>
      <c r="I26" s="398"/>
      <c r="J26" s="402"/>
      <c r="K26" s="402"/>
      <c r="L26" s="402"/>
      <c r="M26" s="402"/>
      <c r="N26" s="402"/>
      <c r="O26" s="402"/>
      <c r="P26" s="402"/>
      <c r="Q26" s="402"/>
      <c r="R26" s="371"/>
    </row>
    <row r="27" spans="1:19" s="375" customFormat="1">
      <c r="A27" s="372" t="s">
        <v>24</v>
      </c>
      <c r="B27" s="373"/>
      <c r="C27" s="397">
        <v>68280</v>
      </c>
      <c r="D27" s="577">
        <v>78720</v>
      </c>
      <c r="E27" s="397">
        <v>77440</v>
      </c>
      <c r="F27" s="395">
        <v>59680</v>
      </c>
      <c r="G27" s="395">
        <v>76320</v>
      </c>
      <c r="H27" s="397">
        <v>75620</v>
      </c>
      <c r="I27" s="405">
        <v>68460</v>
      </c>
      <c r="J27" s="395">
        <v>67040</v>
      </c>
      <c r="K27" s="395">
        <v>66480</v>
      </c>
      <c r="L27" s="395">
        <v>82080</v>
      </c>
      <c r="M27" s="395">
        <v>71820</v>
      </c>
      <c r="N27" s="395">
        <v>68760</v>
      </c>
      <c r="O27" s="395">
        <v>79680</v>
      </c>
      <c r="P27" s="395">
        <v>59480</v>
      </c>
      <c r="Q27" s="395">
        <v>52920</v>
      </c>
      <c r="R27" s="359">
        <f>SUM(C27:Q27)</f>
        <v>1052780</v>
      </c>
      <c r="S27" s="353"/>
    </row>
    <row r="28" spans="1:19" s="375" customFormat="1">
      <c r="A28" s="372" t="s">
        <v>25</v>
      </c>
      <c r="B28" s="373"/>
      <c r="C28" s="397">
        <v>36000</v>
      </c>
      <c r="D28" s="577">
        <v>36000</v>
      </c>
      <c r="E28" s="397">
        <v>36000</v>
      </c>
      <c r="F28" s="395">
        <v>36000</v>
      </c>
      <c r="G28" s="395">
        <v>36000</v>
      </c>
      <c r="H28" s="397">
        <v>36000</v>
      </c>
      <c r="I28" s="405">
        <v>39000</v>
      </c>
      <c r="J28" s="395">
        <v>36000</v>
      </c>
      <c r="K28" s="395">
        <v>36000</v>
      </c>
      <c r="L28" s="395">
        <v>36000</v>
      </c>
      <c r="M28" s="395">
        <v>30000</v>
      </c>
      <c r="N28" s="395">
        <v>42000</v>
      </c>
      <c r="O28" s="395">
        <v>36000</v>
      </c>
      <c r="P28" s="395">
        <v>36000</v>
      </c>
      <c r="Q28" s="395">
        <v>36000</v>
      </c>
      <c r="R28" s="359">
        <f>SUM(C28:Q28)</f>
        <v>543000</v>
      </c>
      <c r="S28" s="353"/>
    </row>
    <row r="29" spans="1:19" s="375" customFormat="1">
      <c r="A29" s="372" t="s">
        <v>269</v>
      </c>
      <c r="B29" s="373"/>
      <c r="C29" s="397">
        <v>13500</v>
      </c>
      <c r="D29" s="577">
        <v>0</v>
      </c>
      <c r="E29" s="397">
        <v>0</v>
      </c>
      <c r="F29" s="395">
        <v>0</v>
      </c>
      <c r="G29" s="395">
        <v>0</v>
      </c>
      <c r="H29" s="397">
        <v>0</v>
      </c>
      <c r="I29" s="405">
        <v>0</v>
      </c>
      <c r="J29" s="395">
        <v>0</v>
      </c>
      <c r="K29" s="395">
        <v>0</v>
      </c>
      <c r="L29" s="395">
        <v>0</v>
      </c>
      <c r="M29" s="395">
        <v>0</v>
      </c>
      <c r="N29" s="395">
        <v>0</v>
      </c>
      <c r="O29" s="395">
        <v>19420</v>
      </c>
      <c r="P29" s="395">
        <v>0</v>
      </c>
      <c r="Q29" s="395">
        <v>0</v>
      </c>
      <c r="R29" s="359">
        <f>SUM(C29:Q29)</f>
        <v>32920</v>
      </c>
      <c r="S29" s="353"/>
    </row>
    <row r="30" spans="1:19" s="375" customFormat="1">
      <c r="A30" s="230"/>
      <c r="C30" s="399"/>
      <c r="D30" s="57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76"/>
      <c r="S30" s="353"/>
    </row>
    <row r="31" spans="1:19" s="375" customFormat="1">
      <c r="A31" s="230"/>
      <c r="C31" s="399"/>
      <c r="D31" s="57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76"/>
      <c r="S31" s="353"/>
    </row>
    <row r="32" spans="1:19" ht="22.15" customHeight="1">
      <c r="A32" s="1215"/>
      <c r="B32" s="1215"/>
      <c r="C32" s="400"/>
      <c r="D32" s="580"/>
      <c r="E32" s="400"/>
      <c r="F32" s="400"/>
      <c r="G32" s="400"/>
      <c r="H32" s="400"/>
      <c r="I32" s="403"/>
      <c r="J32" s="400"/>
      <c r="K32" s="400"/>
      <c r="L32" s="400"/>
      <c r="M32" s="400"/>
      <c r="N32" s="400"/>
      <c r="O32" s="400"/>
      <c r="P32" s="400"/>
      <c r="Q32" s="400"/>
      <c r="R32" s="233"/>
    </row>
    <row r="33" spans="1:18" ht="36" customHeight="1">
      <c r="A33" s="1216" t="s">
        <v>28</v>
      </c>
      <c r="B33" s="1216"/>
      <c r="C33" s="397">
        <f>C6+C12+C18+C27+C28+C29</f>
        <v>273932</v>
      </c>
      <c r="D33" s="577">
        <f t="shared" ref="D33:R33" si="1">D6+D12+D18+D27+D28+D29</f>
        <v>433196.88</v>
      </c>
      <c r="E33" s="397">
        <f t="shared" si="1"/>
        <v>323446.52</v>
      </c>
      <c r="F33" s="397">
        <f t="shared" si="1"/>
        <v>200670.41999999998</v>
      </c>
      <c r="G33" s="397">
        <f t="shared" si="1"/>
        <v>287952</v>
      </c>
      <c r="H33" s="397">
        <f t="shared" si="1"/>
        <v>354438</v>
      </c>
      <c r="I33" s="397">
        <f t="shared" si="1"/>
        <v>148358.34</v>
      </c>
      <c r="J33" s="397">
        <f t="shared" si="1"/>
        <v>230126.29</v>
      </c>
      <c r="K33" s="397">
        <f t="shared" si="1"/>
        <v>184061.29</v>
      </c>
      <c r="L33" s="397">
        <f t="shared" si="1"/>
        <v>307909.34999999998</v>
      </c>
      <c r="M33" s="397">
        <f t="shared" si="1"/>
        <v>156553.72999999998</v>
      </c>
      <c r="N33" s="397">
        <f t="shared" si="1"/>
        <v>491536.9</v>
      </c>
      <c r="O33" s="397">
        <f t="shared" si="1"/>
        <v>435989.99</v>
      </c>
      <c r="P33" s="397">
        <f t="shared" si="1"/>
        <v>190385.34</v>
      </c>
      <c r="Q33" s="397">
        <f t="shared" si="1"/>
        <v>228638.25</v>
      </c>
      <c r="R33" s="367">
        <f t="shared" si="1"/>
        <v>4247195.3</v>
      </c>
    </row>
    <row r="34" spans="1:18">
      <c r="C34" s="377"/>
      <c r="D34" s="377"/>
      <c r="E34" s="377"/>
      <c r="F34" s="377"/>
      <c r="G34" s="377"/>
      <c r="H34" s="377"/>
      <c r="I34" s="378"/>
      <c r="J34" s="377"/>
      <c r="K34" s="377"/>
      <c r="L34" s="377"/>
      <c r="M34" s="377"/>
      <c r="N34" s="377"/>
      <c r="O34" s="377"/>
      <c r="P34" s="377"/>
      <c r="Q34" s="377"/>
      <c r="R34" s="377"/>
    </row>
    <row r="35" spans="1:18">
      <c r="C35" s="555" t="s">
        <v>308</v>
      </c>
      <c r="D35" s="556" t="s">
        <v>309</v>
      </c>
      <c r="E35" s="555" t="s">
        <v>308</v>
      </c>
      <c r="F35" s="555" t="s">
        <v>308</v>
      </c>
      <c r="G35" s="555" t="s">
        <v>308</v>
      </c>
      <c r="H35" s="555" t="s">
        <v>308</v>
      </c>
      <c r="I35" s="555" t="s">
        <v>308</v>
      </c>
      <c r="J35" s="555" t="s">
        <v>308</v>
      </c>
      <c r="K35" s="555" t="s">
        <v>308</v>
      </c>
      <c r="L35" s="555" t="s">
        <v>308</v>
      </c>
      <c r="M35" s="555" t="s">
        <v>308</v>
      </c>
      <c r="N35" s="555" t="s">
        <v>308</v>
      </c>
      <c r="O35" s="555" t="s">
        <v>308</v>
      </c>
      <c r="P35" s="555" t="s">
        <v>308</v>
      </c>
      <c r="Q35" s="555" t="s">
        <v>308</v>
      </c>
    </row>
    <row r="36" spans="1:18">
      <c r="B36" s="353" t="s">
        <v>29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</row>
    <row r="38" spans="1:18">
      <c r="C38" s="353" t="s">
        <v>29</v>
      </c>
    </row>
    <row r="40" spans="1:18"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</row>
  </sheetData>
  <mergeCells count="20">
    <mergeCell ref="A32:B32"/>
    <mergeCell ref="A33:B33"/>
    <mergeCell ref="K2:K3"/>
    <mergeCell ref="L2:L3"/>
    <mergeCell ref="M2:M3"/>
    <mergeCell ref="A1:R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  <mergeCell ref="R2:R3"/>
    <mergeCell ref="N2:N3"/>
    <mergeCell ref="O2:O3"/>
    <mergeCell ref="P2:P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9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E33" sqref="E33"/>
    </sheetView>
  </sheetViews>
  <sheetFormatPr defaultColWidth="14.375" defaultRowHeight="21"/>
  <cols>
    <col min="1" max="1" width="14.375" style="101" customWidth="1"/>
    <col min="2" max="2" width="15.375" style="101" customWidth="1"/>
    <col min="3" max="3" width="19.25" style="101" customWidth="1"/>
    <col min="4" max="4" width="20.875" style="101" customWidth="1"/>
    <col min="5" max="5" width="19.375" style="101" customWidth="1"/>
    <col min="6" max="6" width="20.625" style="101" customWidth="1"/>
    <col min="7" max="7" width="13.875" style="101" customWidth="1"/>
    <col min="8" max="16384" width="14.375" style="101"/>
  </cols>
  <sheetData>
    <row r="1" spans="1:7" ht="26.25">
      <c r="A1" s="1219" t="s">
        <v>49</v>
      </c>
      <c r="B1" s="1219"/>
      <c r="C1" s="1219"/>
      <c r="D1" s="1219"/>
      <c r="E1" s="1219"/>
      <c r="F1" s="1219"/>
      <c r="G1" s="1219"/>
    </row>
    <row r="2" spans="1:7">
      <c r="B2" s="1220" t="s">
        <v>0</v>
      </c>
      <c r="C2" s="1222" t="s">
        <v>50</v>
      </c>
      <c r="D2" s="1222" t="s">
        <v>51</v>
      </c>
      <c r="E2" s="1224" t="s">
        <v>52</v>
      </c>
      <c r="F2" s="1224" t="s">
        <v>53</v>
      </c>
      <c r="G2" s="1226" t="s">
        <v>1</v>
      </c>
    </row>
    <row r="3" spans="1:7">
      <c r="A3" s="102" t="s">
        <v>2</v>
      </c>
      <c r="B3" s="1221"/>
      <c r="C3" s="1223"/>
      <c r="D3" s="1223"/>
      <c r="E3" s="1225"/>
      <c r="F3" s="1225"/>
      <c r="G3" s="1227"/>
    </row>
    <row r="4" spans="1:7">
      <c r="A4" s="103" t="s">
        <v>3</v>
      </c>
      <c r="B4" s="104">
        <v>6773</v>
      </c>
      <c r="C4" s="591">
        <v>2186</v>
      </c>
      <c r="D4" s="591">
        <v>2054</v>
      </c>
      <c r="E4" s="581">
        <v>1201</v>
      </c>
      <c r="F4" s="581">
        <v>1332</v>
      </c>
      <c r="G4" s="105">
        <f>SUM(C4:F4)</f>
        <v>6773</v>
      </c>
    </row>
    <row r="5" spans="1:7">
      <c r="A5" s="106" t="s">
        <v>4</v>
      </c>
      <c r="B5" s="104">
        <v>4994</v>
      </c>
      <c r="C5" s="591">
        <v>1369</v>
      </c>
      <c r="D5" s="591">
        <v>1708</v>
      </c>
      <c r="E5" s="581">
        <v>926</v>
      </c>
      <c r="F5" s="581">
        <v>991</v>
      </c>
      <c r="G5" s="105">
        <f>SUM(C5:F5)</f>
        <v>4994</v>
      </c>
    </row>
    <row r="6" spans="1:7">
      <c r="A6" s="107" t="s">
        <v>5</v>
      </c>
      <c r="B6" s="108" t="s">
        <v>1</v>
      </c>
      <c r="C6" s="592">
        <f>SUM(C7:C11)</f>
        <v>21575.760000000002</v>
      </c>
      <c r="D6" s="592">
        <f t="shared" ref="D6:G6" si="0">SUM(D7:D11)</f>
        <v>18503.689999999999</v>
      </c>
      <c r="E6" s="582">
        <f t="shared" si="0"/>
        <v>20413.16</v>
      </c>
      <c r="F6" s="582">
        <f t="shared" si="0"/>
        <v>23104.47</v>
      </c>
      <c r="G6" s="109">
        <f t="shared" si="0"/>
        <v>83597.08</v>
      </c>
    </row>
    <row r="7" spans="1:7">
      <c r="A7" s="110"/>
      <c r="B7" s="111" t="s">
        <v>6</v>
      </c>
      <c r="C7" s="593">
        <v>155</v>
      </c>
      <c r="D7" s="593">
        <v>0</v>
      </c>
      <c r="E7" s="583">
        <v>0</v>
      </c>
      <c r="F7" s="584">
        <v>1670</v>
      </c>
      <c r="G7" s="112">
        <f>SUM(C7:F7)</f>
        <v>1825</v>
      </c>
    </row>
    <row r="8" spans="1:7">
      <c r="A8" s="110"/>
      <c r="B8" s="113" t="s">
        <v>7</v>
      </c>
      <c r="C8" s="593">
        <v>15632.43</v>
      </c>
      <c r="D8" s="593">
        <v>12501.48</v>
      </c>
      <c r="E8" s="583">
        <v>15110.45</v>
      </c>
      <c r="F8" s="584">
        <v>15121.47</v>
      </c>
      <c r="G8" s="112">
        <f>SUM(C8:F8)</f>
        <v>58365.83</v>
      </c>
    </row>
    <row r="9" spans="1:7">
      <c r="A9" s="110"/>
      <c r="B9" s="113" t="s">
        <v>8</v>
      </c>
      <c r="C9" s="593">
        <v>0</v>
      </c>
      <c r="D9" s="593">
        <v>0</v>
      </c>
      <c r="E9" s="583">
        <v>0</v>
      </c>
      <c r="F9" s="584">
        <v>2525.1999999999998</v>
      </c>
      <c r="G9" s="112">
        <f>SUM(C9:F9)</f>
        <v>2525.1999999999998</v>
      </c>
    </row>
    <row r="10" spans="1:7">
      <c r="A10" s="110"/>
      <c r="B10" s="113" t="s">
        <v>9</v>
      </c>
      <c r="C10" s="593">
        <v>5788.33</v>
      </c>
      <c r="D10" s="593">
        <v>6002.21</v>
      </c>
      <c r="E10" s="583">
        <v>5302.71</v>
      </c>
      <c r="F10" s="584">
        <v>3787.8</v>
      </c>
      <c r="G10" s="112">
        <f>SUM(C10:F10)</f>
        <v>20881.05</v>
      </c>
    </row>
    <row r="11" spans="1:7">
      <c r="A11" s="114"/>
      <c r="B11" s="113" t="s">
        <v>10</v>
      </c>
      <c r="C11" s="593">
        <v>0</v>
      </c>
      <c r="D11" s="593">
        <v>0</v>
      </c>
      <c r="E11" s="583">
        <v>0</v>
      </c>
      <c r="F11" s="583">
        <v>0</v>
      </c>
      <c r="G11" s="112">
        <v>0</v>
      </c>
    </row>
    <row r="12" spans="1:7">
      <c r="A12" s="115" t="s">
        <v>11</v>
      </c>
      <c r="B12" s="116" t="s">
        <v>1</v>
      </c>
      <c r="C12" s="594">
        <f>SUM(C13:C17)</f>
        <v>44125</v>
      </c>
      <c r="D12" s="594">
        <f t="shared" ref="D12:G12" si="1">SUM(D13:D17)</f>
        <v>265270</v>
      </c>
      <c r="E12" s="585">
        <f t="shared" si="1"/>
        <v>43974</v>
      </c>
      <c r="F12" s="585">
        <f t="shared" si="1"/>
        <v>17360</v>
      </c>
      <c r="G12" s="117">
        <f t="shared" si="1"/>
        <v>370729</v>
      </c>
    </row>
    <row r="13" spans="1:7">
      <c r="A13" s="110"/>
      <c r="B13" s="113" t="s">
        <v>12</v>
      </c>
      <c r="C13" s="593">
        <v>3875</v>
      </c>
      <c r="D13" s="593">
        <v>38150</v>
      </c>
      <c r="E13" s="583">
        <v>2658</v>
      </c>
      <c r="F13" s="584">
        <v>4885</v>
      </c>
      <c r="G13" s="112">
        <f>SUM(C13:F13)</f>
        <v>49568</v>
      </c>
    </row>
    <row r="14" spans="1:7">
      <c r="A14" s="110"/>
      <c r="B14" s="113" t="s">
        <v>13</v>
      </c>
      <c r="C14" s="593">
        <v>2920</v>
      </c>
      <c r="D14" s="593">
        <v>15920</v>
      </c>
      <c r="E14" s="583">
        <v>5297</v>
      </c>
      <c r="F14" s="584">
        <v>5625</v>
      </c>
      <c r="G14" s="112">
        <f>SUM(C14:F14)</f>
        <v>29762</v>
      </c>
    </row>
    <row r="15" spans="1:7">
      <c r="A15" s="110"/>
      <c r="B15" s="113" t="s">
        <v>14</v>
      </c>
      <c r="C15" s="593">
        <v>32530</v>
      </c>
      <c r="D15" s="593">
        <v>720</v>
      </c>
      <c r="E15" s="583">
        <v>31219</v>
      </c>
      <c r="F15" s="584">
        <v>5850</v>
      </c>
      <c r="G15" s="112">
        <f>SUM(C15:F15)</f>
        <v>70319</v>
      </c>
    </row>
    <row r="16" spans="1:7">
      <c r="A16" s="110"/>
      <c r="B16" s="113" t="s">
        <v>54</v>
      </c>
      <c r="C16" s="593">
        <v>4800</v>
      </c>
      <c r="D16" s="593">
        <v>10000</v>
      </c>
      <c r="E16" s="583">
        <v>4800</v>
      </c>
      <c r="F16" s="584">
        <v>1000</v>
      </c>
      <c r="G16" s="112">
        <f>SUM(C16:F16)</f>
        <v>20600</v>
      </c>
    </row>
    <row r="17" spans="1:8">
      <c r="A17" s="114"/>
      <c r="B17" s="113" t="s">
        <v>16</v>
      </c>
      <c r="C17" s="593">
        <v>0</v>
      </c>
      <c r="D17" s="593">
        <v>200480</v>
      </c>
      <c r="E17" s="583">
        <v>0</v>
      </c>
      <c r="F17" s="584">
        <v>0</v>
      </c>
      <c r="G17" s="112">
        <f>SUM(C17:F17)</f>
        <v>200480</v>
      </c>
    </row>
    <row r="18" spans="1:8">
      <c r="A18" s="115" t="s">
        <v>17</v>
      </c>
      <c r="B18" s="116" t="s">
        <v>1</v>
      </c>
      <c r="C18" s="594">
        <f>SUM(C19:C24)</f>
        <v>53904</v>
      </c>
      <c r="D18" s="594">
        <f t="shared" ref="D18:G18" si="2">SUM(D19:D24)</f>
        <v>138984</v>
      </c>
      <c r="E18" s="585">
        <f t="shared" si="2"/>
        <v>0</v>
      </c>
      <c r="F18" s="585">
        <f t="shared" si="2"/>
        <v>44925</v>
      </c>
      <c r="G18" s="117">
        <f t="shared" si="2"/>
        <v>237813</v>
      </c>
    </row>
    <row r="19" spans="1:8">
      <c r="A19" s="110"/>
      <c r="B19" s="111" t="s">
        <v>18</v>
      </c>
      <c r="C19" s="593"/>
      <c r="D19" s="593">
        <v>0</v>
      </c>
      <c r="E19" s="583">
        <v>0</v>
      </c>
      <c r="F19" s="584"/>
      <c r="G19" s="112">
        <f>SUM(D19:F19)</f>
        <v>0</v>
      </c>
    </row>
    <row r="20" spans="1:8">
      <c r="A20" s="110"/>
      <c r="B20" s="113" t="s">
        <v>19</v>
      </c>
      <c r="C20" s="593"/>
      <c r="D20" s="593">
        <v>138984</v>
      </c>
      <c r="E20" s="583">
        <v>0</v>
      </c>
      <c r="F20" s="584"/>
      <c r="G20" s="112">
        <f>SUM(C20:F20)</f>
        <v>138984</v>
      </c>
    </row>
    <row r="21" spans="1:8">
      <c r="A21" s="110"/>
      <c r="B21" s="113" t="s">
        <v>20</v>
      </c>
      <c r="C21" s="593">
        <v>53904</v>
      </c>
      <c r="D21" s="593">
        <v>0</v>
      </c>
      <c r="E21" s="583">
        <v>0</v>
      </c>
      <c r="F21" s="584"/>
      <c r="G21" s="112">
        <f>SUM(C21:F21)</f>
        <v>53904</v>
      </c>
    </row>
    <row r="22" spans="1:8">
      <c r="A22" s="110"/>
      <c r="B22" s="113" t="s">
        <v>21</v>
      </c>
      <c r="C22" s="593"/>
      <c r="D22" s="593">
        <v>0</v>
      </c>
      <c r="E22" s="583">
        <v>0</v>
      </c>
      <c r="F22" s="584">
        <v>44925</v>
      </c>
      <c r="G22" s="112">
        <f>SUM(C22:F22)</f>
        <v>44925</v>
      </c>
    </row>
    <row r="23" spans="1:8">
      <c r="A23" s="110"/>
      <c r="B23" s="113" t="s">
        <v>22</v>
      </c>
      <c r="C23" s="593"/>
      <c r="D23" s="593">
        <v>0</v>
      </c>
      <c r="E23" s="583">
        <v>0</v>
      </c>
      <c r="F23" s="586"/>
      <c r="G23" s="112"/>
    </row>
    <row r="24" spans="1:8">
      <c r="A24" s="114"/>
      <c r="B24" s="113" t="s">
        <v>23</v>
      </c>
      <c r="C24" s="593"/>
      <c r="D24" s="593">
        <v>0</v>
      </c>
      <c r="E24" s="583">
        <v>0</v>
      </c>
      <c r="F24" s="584"/>
      <c r="G24" s="112"/>
    </row>
    <row r="25" spans="1:8" s="119" customFormat="1">
      <c r="C25" s="595"/>
      <c r="D25" s="595"/>
      <c r="E25" s="587"/>
      <c r="F25" s="586"/>
      <c r="G25" s="118"/>
    </row>
    <row r="26" spans="1:8" s="119" customFormat="1">
      <c r="C26" s="595"/>
      <c r="D26" s="595"/>
      <c r="E26" s="587"/>
      <c r="F26" s="586"/>
      <c r="G26" s="118"/>
    </row>
    <row r="27" spans="1:8" s="121" customFormat="1">
      <c r="A27" s="115" t="s">
        <v>24</v>
      </c>
      <c r="B27" s="120"/>
      <c r="C27" s="594">
        <v>55750</v>
      </c>
      <c r="D27" s="594">
        <v>67770</v>
      </c>
      <c r="E27" s="585">
        <v>72450</v>
      </c>
      <c r="F27" s="582">
        <v>71360</v>
      </c>
      <c r="G27" s="109">
        <f>SUM(C27:F27)</f>
        <v>267330</v>
      </c>
      <c r="H27" s="101"/>
    </row>
    <row r="28" spans="1:8" s="121" customFormat="1">
      <c r="A28" s="115" t="s">
        <v>25</v>
      </c>
      <c r="B28" s="120"/>
      <c r="C28" s="594">
        <v>16500</v>
      </c>
      <c r="D28" s="594">
        <v>17500</v>
      </c>
      <c r="E28" s="585">
        <v>18000</v>
      </c>
      <c r="F28" s="582">
        <v>18000</v>
      </c>
      <c r="G28" s="109">
        <f>SUM(C28:F28)</f>
        <v>70000</v>
      </c>
      <c r="H28" s="101"/>
    </row>
    <row r="29" spans="1:8" s="121" customFormat="1">
      <c r="A29" s="115" t="s">
        <v>26</v>
      </c>
      <c r="B29" s="120"/>
      <c r="C29" s="594">
        <v>0</v>
      </c>
      <c r="D29" s="594">
        <v>0</v>
      </c>
      <c r="E29" s="585">
        <v>3600</v>
      </c>
      <c r="F29" s="582">
        <v>3200</v>
      </c>
      <c r="G29" s="109">
        <f>SUM(C29:F29)</f>
        <v>6800</v>
      </c>
      <c r="H29" s="101"/>
    </row>
    <row r="30" spans="1:8" s="121" customFormat="1">
      <c r="A30" s="122"/>
      <c r="C30" s="596"/>
      <c r="D30" s="596"/>
      <c r="E30" s="588"/>
      <c r="F30" s="588"/>
      <c r="G30" s="123"/>
      <c r="H30" s="101"/>
    </row>
    <row r="31" spans="1:8" s="121" customFormat="1">
      <c r="A31" s="122"/>
      <c r="C31" s="596"/>
      <c r="D31" s="596"/>
      <c r="E31" s="588"/>
      <c r="F31" s="588"/>
      <c r="G31" s="123"/>
      <c r="H31" s="101"/>
    </row>
    <row r="32" spans="1:8" ht="22.15" customHeight="1">
      <c r="A32" s="1217"/>
      <c r="B32" s="1217"/>
      <c r="C32" s="597"/>
      <c r="D32" s="597"/>
      <c r="E32" s="589"/>
      <c r="F32" s="589"/>
      <c r="G32" s="124"/>
    </row>
    <row r="33" spans="1:7" ht="36" customHeight="1">
      <c r="A33" s="1218" t="s">
        <v>28</v>
      </c>
      <c r="B33" s="1218"/>
      <c r="C33" s="598">
        <f>C6+C12+C18+C27+C28+C29</f>
        <v>191854.76</v>
      </c>
      <c r="D33" s="598">
        <f t="shared" ref="D33:G33" si="3">D6+D12+D18+D27+D28+D29</f>
        <v>508027.69</v>
      </c>
      <c r="E33" s="590">
        <f t="shared" si="3"/>
        <v>158437.16</v>
      </c>
      <c r="F33" s="590">
        <f t="shared" si="3"/>
        <v>177949.47</v>
      </c>
      <c r="G33" s="125">
        <f t="shared" si="3"/>
        <v>1036269.0800000001</v>
      </c>
    </row>
    <row r="34" spans="1:7">
      <c r="A34" s="121"/>
      <c r="B34" s="121"/>
      <c r="C34" s="126"/>
      <c r="D34" s="126"/>
      <c r="E34" s="126"/>
      <c r="F34" s="126"/>
      <c r="G34" s="126"/>
    </row>
    <row r="35" spans="1:7">
      <c r="B35" s="101" t="s">
        <v>29</v>
      </c>
      <c r="C35" s="127"/>
      <c r="D35" s="127"/>
      <c r="E35" s="127"/>
      <c r="F35" s="127"/>
    </row>
    <row r="37" spans="1:7">
      <c r="C37" s="101" t="s">
        <v>29</v>
      </c>
    </row>
    <row r="39" spans="1:7">
      <c r="C39" s="127"/>
      <c r="D39" s="127"/>
      <c r="E39" s="127"/>
      <c r="F39" s="127"/>
    </row>
  </sheetData>
  <mergeCells count="9">
    <mergeCell ref="A32:B32"/>
    <mergeCell ref="A33:B33"/>
    <mergeCell ref="A1:G1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0"/>
  <sheetViews>
    <sheetView zoomScale="85" zoomScaleNormal="85" workbookViewId="0">
      <pane xSplit="2" ySplit="5" topLeftCell="C19" activePane="bottomRight" state="frozen"/>
      <selection pane="topRight" activeCell="C1" sqref="C1"/>
      <selection pane="bottomLeft" activeCell="A6" sqref="A6"/>
      <selection pane="bottomRight" activeCell="N33" sqref="N33"/>
    </sheetView>
  </sheetViews>
  <sheetFormatPr defaultColWidth="14.375" defaultRowHeight="21"/>
  <cols>
    <col min="1" max="1" width="14.375" style="518" customWidth="1"/>
    <col min="2" max="2" width="20.875" style="518" customWidth="1"/>
    <col min="3" max="3" width="11.375" style="518" bestFit="1" customWidth="1"/>
    <col min="4" max="4" width="9.875" style="518" bestFit="1" customWidth="1"/>
    <col min="5" max="5" width="10.25" style="518" bestFit="1" customWidth="1"/>
    <col min="6" max="6" width="11" style="518" customWidth="1"/>
    <col min="7" max="8" width="9.875" style="518" bestFit="1" customWidth="1"/>
    <col min="9" max="9" width="11.125" style="518" customWidth="1"/>
    <col min="10" max="14" width="9.875" style="518" bestFit="1" customWidth="1"/>
    <col min="15" max="15" width="11.375" style="518" bestFit="1" customWidth="1"/>
    <col min="16" max="18" width="9.875" style="518" bestFit="1" customWidth="1"/>
    <col min="19" max="19" width="11.875" style="518" customWidth="1"/>
    <col min="20" max="20" width="7.75" style="518" customWidth="1"/>
    <col min="21" max="16384" width="14.375" style="518"/>
  </cols>
  <sheetData>
    <row r="1" spans="1:19">
      <c r="A1" s="517" t="s">
        <v>283</v>
      </c>
      <c r="B1" s="517"/>
      <c r="C1" s="517">
        <v>1</v>
      </c>
      <c r="D1" s="517">
        <v>2</v>
      </c>
      <c r="E1" s="517">
        <v>3</v>
      </c>
      <c r="F1" s="517">
        <v>4</v>
      </c>
      <c r="G1" s="517">
        <v>5</v>
      </c>
      <c r="H1" s="517">
        <v>4</v>
      </c>
      <c r="I1" s="517">
        <v>7</v>
      </c>
      <c r="J1" s="517">
        <v>8</v>
      </c>
      <c r="K1" s="517">
        <v>9</v>
      </c>
      <c r="L1" s="517">
        <v>10</v>
      </c>
      <c r="M1" s="517">
        <v>11</v>
      </c>
      <c r="N1" s="517">
        <v>12</v>
      </c>
      <c r="O1" s="517">
        <v>13</v>
      </c>
      <c r="P1" s="517">
        <v>14</v>
      </c>
      <c r="Q1" s="517">
        <v>15</v>
      </c>
      <c r="R1" s="517">
        <v>16</v>
      </c>
    </row>
    <row r="2" spans="1:19">
      <c r="B2" s="1233" t="s">
        <v>0</v>
      </c>
      <c r="C2" s="1229" t="s">
        <v>284</v>
      </c>
      <c r="D2" s="1229" t="s">
        <v>285</v>
      </c>
      <c r="E2" s="1229" t="s">
        <v>286</v>
      </c>
      <c r="F2" s="1229" t="s">
        <v>287</v>
      </c>
      <c r="G2" s="1229" t="s">
        <v>288</v>
      </c>
      <c r="H2" s="1231" t="s">
        <v>289</v>
      </c>
      <c r="I2" s="1229" t="s">
        <v>290</v>
      </c>
      <c r="J2" s="1229" t="s">
        <v>291</v>
      </c>
      <c r="K2" s="1229" t="s">
        <v>292</v>
      </c>
      <c r="L2" s="1229" t="s">
        <v>293</v>
      </c>
      <c r="M2" s="1229" t="s">
        <v>294</v>
      </c>
      <c r="N2" s="1229" t="s">
        <v>295</v>
      </c>
      <c r="O2" s="1229" t="s">
        <v>296</v>
      </c>
      <c r="P2" s="1229" t="s">
        <v>297</v>
      </c>
      <c r="Q2" s="1231" t="s">
        <v>298</v>
      </c>
      <c r="R2" s="1229" t="s">
        <v>299</v>
      </c>
      <c r="S2" s="1233" t="s">
        <v>1</v>
      </c>
    </row>
    <row r="3" spans="1:19">
      <c r="A3" s="234" t="s">
        <v>2</v>
      </c>
      <c r="B3" s="1234"/>
      <c r="C3" s="1230"/>
      <c r="D3" s="1230"/>
      <c r="E3" s="1230"/>
      <c r="F3" s="1230"/>
      <c r="G3" s="1235"/>
      <c r="H3" s="1232"/>
      <c r="I3" s="1230"/>
      <c r="J3" s="1230"/>
      <c r="K3" s="1230"/>
      <c r="L3" s="1230"/>
      <c r="M3" s="1230"/>
      <c r="N3" s="1230"/>
      <c r="O3" s="1230"/>
      <c r="P3" s="1230"/>
      <c r="Q3" s="1232"/>
      <c r="R3" s="1230"/>
      <c r="S3" s="1236"/>
    </row>
    <row r="4" spans="1:19">
      <c r="A4" s="1237" t="s">
        <v>3</v>
      </c>
      <c r="B4" s="1238"/>
      <c r="C4" s="544">
        <v>3778</v>
      </c>
      <c r="D4" s="544">
        <v>1770</v>
      </c>
      <c r="E4" s="544">
        <v>3262</v>
      </c>
      <c r="F4" s="544">
        <v>2372</v>
      </c>
      <c r="G4" s="544">
        <v>2074</v>
      </c>
      <c r="H4" s="537">
        <v>1618</v>
      </c>
      <c r="I4" s="544">
        <v>3880</v>
      </c>
      <c r="J4" s="544">
        <v>1801</v>
      </c>
      <c r="K4" s="544">
        <v>3176</v>
      </c>
      <c r="L4" s="544">
        <v>1632</v>
      </c>
      <c r="M4" s="544">
        <v>3175</v>
      </c>
      <c r="N4" s="544">
        <v>2198</v>
      </c>
      <c r="O4" s="544">
        <v>3428</v>
      </c>
      <c r="P4" s="544">
        <v>2888</v>
      </c>
      <c r="Q4" s="537">
        <v>936</v>
      </c>
      <c r="R4" s="544">
        <v>2332</v>
      </c>
      <c r="S4" s="519">
        <f>SUM(C4:R4)</f>
        <v>40320</v>
      </c>
    </row>
    <row r="5" spans="1:19">
      <c r="A5" s="1237" t="s">
        <v>4</v>
      </c>
      <c r="B5" s="1238"/>
      <c r="C5" s="544">
        <v>2523</v>
      </c>
      <c r="D5" s="544">
        <v>1131</v>
      </c>
      <c r="E5" s="544">
        <v>2397</v>
      </c>
      <c r="F5" s="544">
        <v>1533</v>
      </c>
      <c r="G5" s="544">
        <v>1331</v>
      </c>
      <c r="H5" s="537">
        <v>936</v>
      </c>
      <c r="I5" s="544">
        <v>2625</v>
      </c>
      <c r="J5" s="544">
        <v>1256</v>
      </c>
      <c r="K5" s="544">
        <v>2255</v>
      </c>
      <c r="L5" s="544">
        <v>1116</v>
      </c>
      <c r="M5" s="544">
        <v>1989</v>
      </c>
      <c r="N5" s="544">
        <v>1505</v>
      </c>
      <c r="O5" s="544">
        <v>2361</v>
      </c>
      <c r="P5" s="544">
        <v>1786</v>
      </c>
      <c r="Q5" s="537">
        <v>585</v>
      </c>
      <c r="R5" s="544">
        <v>1514</v>
      </c>
      <c r="S5" s="519">
        <f>SUM(C5:R5)</f>
        <v>26843</v>
      </c>
    </row>
    <row r="6" spans="1:19">
      <c r="A6" s="520" t="s">
        <v>5</v>
      </c>
      <c r="B6" s="521" t="s">
        <v>1</v>
      </c>
      <c r="C6" s="545">
        <f t="shared" ref="C6:R6" si="0">SUM(C7:C11)</f>
        <v>29367</v>
      </c>
      <c r="D6" s="545">
        <f t="shared" si="0"/>
        <v>16054</v>
      </c>
      <c r="E6" s="545">
        <f t="shared" si="0"/>
        <v>22162</v>
      </c>
      <c r="F6" s="545">
        <f t="shared" si="0"/>
        <v>29317.119999999999</v>
      </c>
      <c r="G6" s="545">
        <f>SUM(G7:G11)</f>
        <v>10473.34</v>
      </c>
      <c r="H6" s="538">
        <f t="shared" si="0"/>
        <v>21956</v>
      </c>
      <c r="I6" s="545">
        <f t="shared" si="0"/>
        <v>24392</v>
      </c>
      <c r="J6" s="545">
        <f t="shared" si="0"/>
        <v>45600</v>
      </c>
      <c r="K6" s="545">
        <f t="shared" si="0"/>
        <v>23365.98</v>
      </c>
      <c r="L6" s="545">
        <f t="shared" si="0"/>
        <v>20750</v>
      </c>
      <c r="M6" s="545">
        <f t="shared" si="0"/>
        <v>24184.880000000001</v>
      </c>
      <c r="N6" s="545">
        <f t="shared" si="0"/>
        <v>20855</v>
      </c>
      <c r="O6" s="545">
        <f t="shared" si="0"/>
        <v>43200</v>
      </c>
      <c r="P6" s="545">
        <f t="shared" si="0"/>
        <v>38498.509999999995</v>
      </c>
      <c r="Q6" s="538">
        <f t="shared" si="0"/>
        <v>22549.53</v>
      </c>
      <c r="R6" s="545">
        <f t="shared" si="0"/>
        <v>21825.21</v>
      </c>
      <c r="S6" s="522">
        <f>SUM(C6:R6)</f>
        <v>414550.57</v>
      </c>
    </row>
    <row r="7" spans="1:19" ht="23.25">
      <c r="A7" s="523"/>
      <c r="B7" s="524" t="s">
        <v>6</v>
      </c>
      <c r="C7" s="547"/>
      <c r="D7" s="396">
        <v>505</v>
      </c>
      <c r="E7" s="547">
        <v>1131</v>
      </c>
      <c r="F7" s="396">
        <v>0</v>
      </c>
      <c r="G7" s="547"/>
      <c r="H7" s="539">
        <v>600</v>
      </c>
      <c r="I7" s="396">
        <v>0</v>
      </c>
      <c r="J7" s="547">
        <v>4800</v>
      </c>
      <c r="K7" s="547"/>
      <c r="L7" s="547"/>
      <c r="M7" s="396">
        <v>2385.34</v>
      </c>
      <c r="N7" s="547"/>
      <c r="O7" s="547"/>
      <c r="P7" s="547"/>
      <c r="Q7" s="539"/>
      <c r="R7" s="547">
        <v>2718</v>
      </c>
      <c r="S7" s="525">
        <f>SUM(C7:R7)</f>
        <v>12139.34</v>
      </c>
    </row>
    <row r="8" spans="1:19" ht="23.25">
      <c r="A8" s="523"/>
      <c r="B8" s="526" t="s">
        <v>7</v>
      </c>
      <c r="C8" s="547">
        <v>15840</v>
      </c>
      <c r="D8" s="396">
        <v>13226</v>
      </c>
      <c r="E8" s="547">
        <v>19769</v>
      </c>
      <c r="F8" s="396">
        <v>15615.74</v>
      </c>
      <c r="G8" s="547">
        <v>8073.34</v>
      </c>
      <c r="H8" s="539">
        <v>12000</v>
      </c>
      <c r="I8" s="396">
        <v>20560</v>
      </c>
      <c r="J8" s="547">
        <v>30000</v>
      </c>
      <c r="K8" s="547">
        <v>14881.98</v>
      </c>
      <c r="L8" s="547">
        <v>11726</v>
      </c>
      <c r="M8" s="396">
        <v>12919.54</v>
      </c>
      <c r="N8" s="547">
        <v>10175</v>
      </c>
      <c r="O8" s="547">
        <v>31200</v>
      </c>
      <c r="P8" s="547">
        <v>19967.82</v>
      </c>
      <c r="Q8" s="539">
        <v>13690.53</v>
      </c>
      <c r="R8" s="547">
        <v>15373.66</v>
      </c>
      <c r="S8" s="525">
        <f t="shared" ref="S8:S11" si="1">SUM(C8:R8)</f>
        <v>265018.61000000004</v>
      </c>
    </row>
    <row r="9" spans="1:19" ht="23.25">
      <c r="A9" s="523"/>
      <c r="B9" s="526" t="s">
        <v>8</v>
      </c>
      <c r="C9" s="547">
        <v>13527</v>
      </c>
      <c r="D9" s="396">
        <v>2323</v>
      </c>
      <c r="E9" s="547"/>
      <c r="F9" s="396"/>
      <c r="G9" s="547"/>
      <c r="H9" s="539">
        <v>500</v>
      </c>
      <c r="I9" s="396">
        <v>3832</v>
      </c>
      <c r="J9" s="547">
        <v>2400</v>
      </c>
      <c r="K9" s="547"/>
      <c r="L9" s="547">
        <v>1440</v>
      </c>
      <c r="M9" s="396">
        <v>1800</v>
      </c>
      <c r="N9" s="547">
        <v>3600</v>
      </c>
      <c r="O9" s="547">
        <v>12000</v>
      </c>
      <c r="P9" s="547">
        <v>1177</v>
      </c>
      <c r="Q9" s="539">
        <v>1284</v>
      </c>
      <c r="R9" s="547">
        <v>1373.55</v>
      </c>
      <c r="S9" s="525">
        <f t="shared" si="1"/>
        <v>45256.55</v>
      </c>
    </row>
    <row r="10" spans="1:19" ht="23.25">
      <c r="A10" s="523"/>
      <c r="B10" s="526" t="s">
        <v>9</v>
      </c>
      <c r="C10" s="547"/>
      <c r="D10" s="396"/>
      <c r="E10" s="547">
        <v>1262</v>
      </c>
      <c r="F10" s="396">
        <v>13701.38</v>
      </c>
      <c r="G10" s="547">
        <v>2400</v>
      </c>
      <c r="H10" s="539">
        <v>8856</v>
      </c>
      <c r="I10" s="396">
        <v>0</v>
      </c>
      <c r="J10" s="547">
        <v>8400</v>
      </c>
      <c r="K10" s="547">
        <v>8484</v>
      </c>
      <c r="L10" s="547">
        <v>7584</v>
      </c>
      <c r="M10" s="396">
        <v>7080</v>
      </c>
      <c r="N10" s="547">
        <v>7080</v>
      </c>
      <c r="O10" s="547"/>
      <c r="P10" s="547">
        <v>7774.14</v>
      </c>
      <c r="Q10" s="539">
        <v>7575</v>
      </c>
      <c r="R10" s="547">
        <v>2360</v>
      </c>
      <c r="S10" s="525">
        <f t="shared" si="1"/>
        <v>82556.52</v>
      </c>
    </row>
    <row r="11" spans="1:19" ht="23.25">
      <c r="A11" s="527"/>
      <c r="B11" s="526" t="s">
        <v>10</v>
      </c>
      <c r="C11" s="547"/>
      <c r="D11" s="396"/>
      <c r="E11" s="547"/>
      <c r="F11" s="396"/>
      <c r="G11" s="547"/>
      <c r="H11" s="539"/>
      <c r="I11" s="396">
        <v>0</v>
      </c>
      <c r="J11" s="547"/>
      <c r="K11" s="547"/>
      <c r="L11" s="547"/>
      <c r="M11" s="396">
        <v>0</v>
      </c>
      <c r="N11" s="547"/>
      <c r="O11" s="547"/>
      <c r="P11" s="547">
        <v>9579.5499999999993</v>
      </c>
      <c r="Q11" s="539"/>
      <c r="R11" s="547"/>
      <c r="S11" s="525">
        <f t="shared" si="1"/>
        <v>9579.5499999999993</v>
      </c>
    </row>
    <row r="12" spans="1:19">
      <c r="A12" s="528" t="s">
        <v>11</v>
      </c>
      <c r="B12" s="529" t="s">
        <v>1</v>
      </c>
      <c r="C12" s="546">
        <f t="shared" ref="C12:R12" si="2">SUM(C13:C17)</f>
        <v>288000</v>
      </c>
      <c r="D12" s="546">
        <f t="shared" si="2"/>
        <v>422000</v>
      </c>
      <c r="E12" s="546">
        <f t="shared" si="2"/>
        <v>27042</v>
      </c>
      <c r="F12" s="546">
        <f t="shared" si="2"/>
        <v>136600</v>
      </c>
      <c r="G12" s="546">
        <f>SUM(G13:G17)</f>
        <v>168570</v>
      </c>
      <c r="H12" s="540">
        <f t="shared" si="2"/>
        <v>14000</v>
      </c>
      <c r="I12" s="546">
        <f t="shared" si="2"/>
        <v>514835</v>
      </c>
      <c r="J12" s="546">
        <f t="shared" si="2"/>
        <v>110000</v>
      </c>
      <c r="K12" s="546">
        <f t="shared" si="2"/>
        <v>0</v>
      </c>
      <c r="L12" s="546">
        <f t="shared" si="2"/>
        <v>143656.5</v>
      </c>
      <c r="M12" s="546">
        <f t="shared" si="2"/>
        <v>154080</v>
      </c>
      <c r="N12" s="546">
        <f t="shared" si="2"/>
        <v>73470</v>
      </c>
      <c r="O12" s="546">
        <f t="shared" si="2"/>
        <v>320000</v>
      </c>
      <c r="P12" s="546">
        <f t="shared" si="2"/>
        <v>172626</v>
      </c>
      <c r="Q12" s="540">
        <f t="shared" si="2"/>
        <v>4750</v>
      </c>
      <c r="R12" s="546">
        <f t="shared" si="2"/>
        <v>250000</v>
      </c>
      <c r="S12" s="522">
        <f>SUM(C12:R12)</f>
        <v>2799629.5</v>
      </c>
    </row>
    <row r="13" spans="1:19" ht="23.25">
      <c r="A13" s="523"/>
      <c r="B13" s="526" t="s">
        <v>12</v>
      </c>
      <c r="C13" s="547"/>
      <c r="D13" s="396"/>
      <c r="E13" s="547">
        <v>27042</v>
      </c>
      <c r="F13" s="396">
        <v>131100</v>
      </c>
      <c r="G13" s="547">
        <v>47270</v>
      </c>
      <c r="H13" s="539">
        <v>5000</v>
      </c>
      <c r="I13" s="396">
        <v>46420</v>
      </c>
      <c r="J13" s="547">
        <v>5000</v>
      </c>
      <c r="K13" s="547"/>
      <c r="L13" s="547"/>
      <c r="M13" s="396">
        <v>27080</v>
      </c>
      <c r="N13" s="547">
        <v>3000</v>
      </c>
      <c r="O13" s="547">
        <v>5000</v>
      </c>
      <c r="P13" s="547">
        <v>4798</v>
      </c>
      <c r="Q13" s="539"/>
      <c r="R13" s="547">
        <v>4000</v>
      </c>
      <c r="S13" s="525">
        <f t="shared" ref="S13:S24" si="3">SUM(C13:R13)</f>
        <v>305710</v>
      </c>
    </row>
    <row r="14" spans="1:19" ht="23.25">
      <c r="A14" s="523"/>
      <c r="B14" s="526" t="s">
        <v>13</v>
      </c>
      <c r="C14" s="547"/>
      <c r="D14" s="396"/>
      <c r="E14" s="547"/>
      <c r="F14" s="396">
        <v>5500</v>
      </c>
      <c r="G14" s="547"/>
      <c r="H14" s="539">
        <v>1500</v>
      </c>
      <c r="I14" s="396">
        <v>6915</v>
      </c>
      <c r="J14" s="547">
        <v>5000</v>
      </c>
      <c r="K14" s="547"/>
      <c r="L14" s="547"/>
      <c r="M14" s="396">
        <v>15000</v>
      </c>
      <c r="N14" s="547"/>
      <c r="O14" s="547">
        <v>5000</v>
      </c>
      <c r="P14" s="547">
        <v>2548</v>
      </c>
      <c r="Q14" s="539"/>
      <c r="R14" s="547">
        <v>1500</v>
      </c>
      <c r="S14" s="525">
        <f t="shared" si="3"/>
        <v>42963</v>
      </c>
    </row>
    <row r="15" spans="1:19" ht="23.25">
      <c r="A15" s="523"/>
      <c r="B15" s="526" t="s">
        <v>14</v>
      </c>
      <c r="C15" s="547"/>
      <c r="D15" s="396"/>
      <c r="E15" s="547"/>
      <c r="F15" s="396">
        <v>0</v>
      </c>
      <c r="G15" s="547"/>
      <c r="H15" s="539">
        <v>6000</v>
      </c>
      <c r="I15" s="396">
        <v>52800</v>
      </c>
      <c r="J15" s="547">
        <v>20000</v>
      </c>
      <c r="K15" s="547"/>
      <c r="L15" s="547"/>
      <c r="M15" s="396">
        <v>0</v>
      </c>
      <c r="N15" s="547">
        <v>14380</v>
      </c>
      <c r="O15" s="547">
        <v>10000</v>
      </c>
      <c r="P15" s="547"/>
      <c r="Q15" s="539"/>
      <c r="R15" s="547">
        <v>5000</v>
      </c>
      <c r="S15" s="525">
        <f t="shared" si="3"/>
        <v>108180</v>
      </c>
    </row>
    <row r="16" spans="1:19" ht="23.25">
      <c r="A16" s="523"/>
      <c r="B16" s="526" t="s">
        <v>15</v>
      </c>
      <c r="C16" s="547"/>
      <c r="D16" s="396"/>
      <c r="E16" s="547"/>
      <c r="F16" s="396">
        <v>0</v>
      </c>
      <c r="G16" s="547"/>
      <c r="H16" s="539">
        <v>1500</v>
      </c>
      <c r="I16" s="396">
        <v>0</v>
      </c>
      <c r="J16" s="547"/>
      <c r="K16" s="547"/>
      <c r="L16" s="547">
        <v>24080</v>
      </c>
      <c r="M16" s="396">
        <v>0</v>
      </c>
      <c r="N16" s="547"/>
      <c r="O16" s="547"/>
      <c r="P16" s="547"/>
      <c r="Q16" s="539"/>
      <c r="R16" s="547"/>
      <c r="S16" s="525">
        <f t="shared" si="3"/>
        <v>25580</v>
      </c>
    </row>
    <row r="17" spans="1:19" ht="23.25">
      <c r="A17" s="527"/>
      <c r="B17" s="526" t="s">
        <v>16</v>
      </c>
      <c r="C17" s="547">
        <v>288000</v>
      </c>
      <c r="D17" s="396">
        <v>422000</v>
      </c>
      <c r="E17" s="547"/>
      <c r="F17" s="396">
        <v>0</v>
      </c>
      <c r="G17" s="547">
        <v>121300</v>
      </c>
      <c r="H17" s="539"/>
      <c r="I17" s="396">
        <v>408700</v>
      </c>
      <c r="J17" s="547">
        <v>80000</v>
      </c>
      <c r="K17" s="547"/>
      <c r="L17" s="547">
        <v>119576.5</v>
      </c>
      <c r="M17" s="396">
        <v>112000</v>
      </c>
      <c r="N17" s="547">
        <v>56090</v>
      </c>
      <c r="O17" s="547">
        <v>300000</v>
      </c>
      <c r="P17" s="547">
        <v>165280</v>
      </c>
      <c r="Q17" s="539">
        <v>4750</v>
      </c>
      <c r="R17" s="547">
        <v>239500</v>
      </c>
      <c r="S17" s="525">
        <f t="shared" si="3"/>
        <v>2317196.5</v>
      </c>
    </row>
    <row r="18" spans="1:19">
      <c r="A18" s="528" t="s">
        <v>17</v>
      </c>
      <c r="B18" s="529" t="s">
        <v>1</v>
      </c>
      <c r="C18" s="546">
        <f t="shared" ref="C18:R18" si="4">SUM(C19:C24)</f>
        <v>794172</v>
      </c>
      <c r="D18" s="546">
        <f t="shared" si="4"/>
        <v>109698</v>
      </c>
      <c r="E18" s="546">
        <f t="shared" si="4"/>
        <v>84450</v>
      </c>
      <c r="F18" s="546">
        <f t="shared" si="4"/>
        <v>46720</v>
      </c>
      <c r="G18" s="546">
        <f>SUM(G19:G24)</f>
        <v>72707</v>
      </c>
      <c r="H18" s="540">
        <f t="shared" si="4"/>
        <v>0</v>
      </c>
      <c r="I18" s="546">
        <f t="shared" si="4"/>
        <v>31400</v>
      </c>
      <c r="J18" s="546">
        <f t="shared" si="4"/>
        <v>100980</v>
      </c>
      <c r="K18" s="546">
        <f t="shared" si="4"/>
        <v>128441</v>
      </c>
      <c r="L18" s="546">
        <f t="shared" si="4"/>
        <v>37680</v>
      </c>
      <c r="M18" s="546">
        <f t="shared" si="4"/>
        <v>55303</v>
      </c>
      <c r="N18" s="546">
        <f t="shared" si="4"/>
        <v>37196</v>
      </c>
      <c r="O18" s="546">
        <f t="shared" si="4"/>
        <v>468600</v>
      </c>
      <c r="P18" s="546">
        <f t="shared" si="4"/>
        <v>85354</v>
      </c>
      <c r="Q18" s="540">
        <f t="shared" si="4"/>
        <v>37920</v>
      </c>
      <c r="R18" s="546">
        <f t="shared" si="4"/>
        <v>0</v>
      </c>
      <c r="S18" s="522">
        <f t="shared" si="3"/>
        <v>2090621</v>
      </c>
    </row>
    <row r="19" spans="1:19" ht="23.25">
      <c r="A19" s="523"/>
      <c r="B19" s="530" t="s">
        <v>18</v>
      </c>
      <c r="C19" s="547"/>
      <c r="D19" s="396"/>
      <c r="E19" s="547"/>
      <c r="F19" s="396"/>
      <c r="G19" s="547"/>
      <c r="H19" s="539"/>
      <c r="I19" s="396"/>
      <c r="J19" s="547"/>
      <c r="K19" s="547"/>
      <c r="L19" s="547"/>
      <c r="M19" s="396">
        <v>0</v>
      </c>
      <c r="N19" s="547"/>
      <c r="O19" s="547"/>
      <c r="P19" s="547"/>
      <c r="Q19" s="539"/>
      <c r="R19" s="547"/>
      <c r="S19" s="525">
        <f t="shared" si="3"/>
        <v>0</v>
      </c>
    </row>
    <row r="20" spans="1:19" ht="23.25">
      <c r="A20" s="523"/>
      <c r="B20" s="531" t="s">
        <v>19</v>
      </c>
      <c r="C20" s="547">
        <v>707160</v>
      </c>
      <c r="D20" s="396"/>
      <c r="E20" s="547"/>
      <c r="F20" s="396"/>
      <c r="G20" s="547"/>
      <c r="H20" s="539"/>
      <c r="I20" s="396"/>
      <c r="J20" s="547"/>
      <c r="K20" s="547"/>
      <c r="L20" s="547"/>
      <c r="M20" s="396">
        <v>0</v>
      </c>
      <c r="N20" s="547"/>
      <c r="O20" s="547">
        <v>207000</v>
      </c>
      <c r="P20" s="547"/>
      <c r="Q20" s="539"/>
      <c r="R20" s="547"/>
      <c r="S20" s="525">
        <f t="shared" si="3"/>
        <v>914160</v>
      </c>
    </row>
    <row r="21" spans="1:19" ht="23.25">
      <c r="A21" s="523"/>
      <c r="B21" s="531" t="s">
        <v>20</v>
      </c>
      <c r="C21" s="547"/>
      <c r="D21" s="396"/>
      <c r="E21" s="547">
        <v>84450</v>
      </c>
      <c r="F21" s="396"/>
      <c r="G21" s="547">
        <v>72707</v>
      </c>
      <c r="H21" s="539"/>
      <c r="I21" s="396">
        <v>31400</v>
      </c>
      <c r="J21" s="547">
        <v>100980</v>
      </c>
      <c r="K21" s="547">
        <v>128441</v>
      </c>
      <c r="L21" s="547">
        <v>37680</v>
      </c>
      <c r="M21" s="396">
        <v>0</v>
      </c>
      <c r="N21" s="547">
        <v>37196</v>
      </c>
      <c r="O21" s="547">
        <v>117600</v>
      </c>
      <c r="P21" s="547">
        <v>85354</v>
      </c>
      <c r="Q21" s="539">
        <v>37920</v>
      </c>
      <c r="R21" s="547"/>
      <c r="S21" s="525">
        <f t="shared" si="3"/>
        <v>733728</v>
      </c>
    </row>
    <row r="22" spans="1:19" ht="23.25">
      <c r="A22" s="523"/>
      <c r="B22" s="526" t="s">
        <v>21</v>
      </c>
      <c r="C22" s="547">
        <v>87012</v>
      </c>
      <c r="D22" s="396">
        <v>109698</v>
      </c>
      <c r="E22" s="547"/>
      <c r="F22" s="396">
        <v>46720</v>
      </c>
      <c r="G22" s="547"/>
      <c r="H22" s="539"/>
      <c r="I22" s="396"/>
      <c r="J22" s="547"/>
      <c r="K22" s="547"/>
      <c r="L22" s="547"/>
      <c r="M22" s="396">
        <v>55303</v>
      </c>
      <c r="N22" s="547"/>
      <c r="O22" s="547"/>
      <c r="P22" s="547"/>
      <c r="Q22" s="539"/>
      <c r="R22" s="547"/>
      <c r="S22" s="525">
        <f t="shared" si="3"/>
        <v>298733</v>
      </c>
    </row>
    <row r="23" spans="1:19" ht="23.25">
      <c r="A23" s="523"/>
      <c r="B23" s="526" t="s">
        <v>22</v>
      </c>
      <c r="C23" s="547"/>
      <c r="D23" s="396"/>
      <c r="E23" s="547"/>
      <c r="F23" s="396"/>
      <c r="G23" s="547"/>
      <c r="H23" s="539"/>
      <c r="I23" s="396"/>
      <c r="J23" s="547"/>
      <c r="K23" s="547"/>
      <c r="L23" s="547"/>
      <c r="M23" s="396">
        <v>0</v>
      </c>
      <c r="N23" s="547"/>
      <c r="O23" s="547">
        <v>144000</v>
      </c>
      <c r="P23" s="547"/>
      <c r="Q23" s="539"/>
      <c r="R23" s="547"/>
      <c r="S23" s="525">
        <f t="shared" si="3"/>
        <v>144000</v>
      </c>
    </row>
    <row r="24" spans="1:19">
      <c r="A24" s="527"/>
      <c r="B24" s="526" t="s">
        <v>23</v>
      </c>
      <c r="C24" s="547"/>
      <c r="D24" s="547"/>
      <c r="E24" s="547"/>
      <c r="F24" s="547"/>
      <c r="G24" s="547"/>
      <c r="H24" s="539"/>
      <c r="I24" s="547"/>
      <c r="J24" s="547"/>
      <c r="K24" s="547"/>
      <c r="L24" s="547"/>
      <c r="M24" s="547"/>
      <c r="N24" s="547"/>
      <c r="O24" s="547"/>
      <c r="P24" s="547"/>
      <c r="Q24" s="539"/>
      <c r="R24" s="547"/>
      <c r="S24" s="235">
        <f t="shared" si="3"/>
        <v>0</v>
      </c>
    </row>
    <row r="25" spans="1:19" s="532" customFormat="1">
      <c r="C25" s="548"/>
      <c r="D25" s="548"/>
      <c r="E25" s="548"/>
      <c r="F25" s="548"/>
      <c r="G25" s="548"/>
      <c r="H25" s="541"/>
      <c r="I25" s="548"/>
      <c r="J25" s="548"/>
      <c r="K25" s="548"/>
      <c r="L25" s="548"/>
      <c r="M25" s="548"/>
      <c r="N25" s="548"/>
      <c r="O25" s="548"/>
      <c r="P25" s="548"/>
      <c r="Q25" s="541"/>
      <c r="R25" s="548"/>
    </row>
    <row r="26" spans="1:19" s="532" customFormat="1">
      <c r="C26" s="548"/>
      <c r="D26" s="548"/>
      <c r="E26" s="548"/>
      <c r="F26" s="548"/>
      <c r="G26" s="548"/>
      <c r="H26" s="541"/>
      <c r="I26" s="548"/>
      <c r="J26" s="548"/>
      <c r="K26" s="548"/>
      <c r="L26" s="548"/>
      <c r="M26" s="548"/>
      <c r="N26" s="548"/>
      <c r="O26" s="548"/>
      <c r="P26" s="548"/>
      <c r="Q26" s="541"/>
      <c r="R26" s="548"/>
    </row>
    <row r="27" spans="1:19" s="535" customFormat="1" ht="23.25">
      <c r="A27" s="533" t="s">
        <v>24</v>
      </c>
      <c r="B27" s="534"/>
      <c r="C27" s="546"/>
      <c r="D27" s="397">
        <v>43620</v>
      </c>
      <c r="E27" s="546">
        <v>80160</v>
      </c>
      <c r="F27" s="546"/>
      <c r="G27" s="546">
        <v>80160</v>
      </c>
      <c r="H27" s="540">
        <v>57960</v>
      </c>
      <c r="I27" s="397">
        <v>152180</v>
      </c>
      <c r="J27" s="546"/>
      <c r="K27" s="546">
        <v>108720</v>
      </c>
      <c r="L27" s="546">
        <v>65680</v>
      </c>
      <c r="M27" s="397">
        <v>48120</v>
      </c>
      <c r="N27" s="546">
        <v>57920</v>
      </c>
      <c r="O27" s="546">
        <v>87600</v>
      </c>
      <c r="P27" s="546">
        <v>53280</v>
      </c>
      <c r="Q27" s="540">
        <v>62760</v>
      </c>
      <c r="R27" s="546">
        <v>65520</v>
      </c>
      <c r="S27" s="522">
        <f>SUM(C27:R27)</f>
        <v>963680</v>
      </c>
    </row>
    <row r="28" spans="1:19" s="535" customFormat="1" ht="23.25">
      <c r="A28" s="533" t="s">
        <v>25</v>
      </c>
      <c r="B28" s="534"/>
      <c r="C28" s="546">
        <v>24000</v>
      </c>
      <c r="D28" s="397">
        <v>36000</v>
      </c>
      <c r="E28" s="546">
        <v>22000</v>
      </c>
      <c r="F28" s="397">
        <v>36000</v>
      </c>
      <c r="G28" s="546">
        <v>23800</v>
      </c>
      <c r="H28" s="540">
        <v>36000</v>
      </c>
      <c r="I28" s="397">
        <v>24000</v>
      </c>
      <c r="J28" s="546">
        <v>30000</v>
      </c>
      <c r="K28" s="546">
        <v>36000</v>
      </c>
      <c r="L28" s="546">
        <v>7200</v>
      </c>
      <c r="M28" s="397">
        <v>24000</v>
      </c>
      <c r="N28" s="546">
        <v>24000</v>
      </c>
      <c r="O28" s="546">
        <v>36000</v>
      </c>
      <c r="P28" s="546">
        <v>27500</v>
      </c>
      <c r="Q28" s="540">
        <v>18000</v>
      </c>
      <c r="R28" s="546">
        <v>36000</v>
      </c>
      <c r="S28" s="522">
        <f t="shared" ref="S28:S29" si="5">SUM(C28:R28)</f>
        <v>440500</v>
      </c>
    </row>
    <row r="29" spans="1:19" s="535" customFormat="1" ht="23.25">
      <c r="A29" s="533" t="s">
        <v>26</v>
      </c>
      <c r="B29" s="534"/>
      <c r="C29" s="546">
        <v>18000</v>
      </c>
      <c r="D29" s="397">
        <v>12000</v>
      </c>
      <c r="E29" s="546">
        <v>5000</v>
      </c>
      <c r="F29" s="397">
        <v>0</v>
      </c>
      <c r="G29" s="546">
        <v>9000</v>
      </c>
      <c r="H29" s="540">
        <v>6000</v>
      </c>
      <c r="I29" s="397">
        <v>2000</v>
      </c>
      <c r="J29" s="546">
        <v>6000</v>
      </c>
      <c r="K29" s="546"/>
      <c r="L29" s="546">
        <v>0</v>
      </c>
      <c r="M29" s="397">
        <v>3000</v>
      </c>
      <c r="N29" s="546">
        <v>2000</v>
      </c>
      <c r="O29" s="546">
        <v>12000</v>
      </c>
      <c r="P29" s="546">
        <v>4800</v>
      </c>
      <c r="Q29" s="540"/>
      <c r="R29" s="546">
        <v>8000</v>
      </c>
      <c r="S29" s="522">
        <f t="shared" si="5"/>
        <v>87800</v>
      </c>
    </row>
    <row r="30" spans="1:19" s="535" customFormat="1">
      <c r="A30" s="234"/>
      <c r="C30" s="549"/>
      <c r="D30" s="549"/>
      <c r="E30" s="549"/>
      <c r="F30" s="549"/>
      <c r="G30" s="549"/>
      <c r="H30" s="542"/>
      <c r="I30" s="549"/>
      <c r="J30" s="549"/>
      <c r="K30" s="549"/>
      <c r="L30" s="549"/>
      <c r="M30" s="549"/>
      <c r="N30" s="549"/>
      <c r="O30" s="549"/>
      <c r="P30" s="549"/>
      <c r="Q30" s="542"/>
      <c r="R30" s="549"/>
    </row>
    <row r="31" spans="1:19" s="535" customFormat="1">
      <c r="A31" s="234"/>
      <c r="C31" s="549"/>
      <c r="D31" s="549"/>
      <c r="E31" s="549"/>
      <c r="F31" s="549"/>
      <c r="G31" s="549"/>
      <c r="H31" s="542"/>
      <c r="I31" s="549"/>
      <c r="J31" s="549"/>
      <c r="K31" s="549"/>
      <c r="L31" s="549"/>
      <c r="M31" s="549"/>
      <c r="N31" s="549"/>
      <c r="O31" s="549"/>
      <c r="P31" s="549"/>
      <c r="Q31" s="542"/>
      <c r="R31" s="549"/>
    </row>
    <row r="32" spans="1:19" ht="22.15" customHeight="1">
      <c r="A32" s="1239" t="s">
        <v>300</v>
      </c>
      <c r="B32" s="1240"/>
      <c r="C32" s="550"/>
      <c r="D32" s="550"/>
      <c r="E32" s="550"/>
      <c r="F32" s="550"/>
      <c r="G32" s="550"/>
      <c r="H32" s="543"/>
      <c r="I32" s="550"/>
      <c r="J32" s="550"/>
      <c r="K32" s="550"/>
      <c r="L32" s="550"/>
      <c r="M32" s="550"/>
      <c r="N32" s="550"/>
      <c r="O32" s="550"/>
      <c r="P32" s="400">
        <v>94280</v>
      </c>
      <c r="Q32" s="543"/>
      <c r="R32" s="550"/>
      <c r="S32" s="522">
        <f>SUM(C32:R32)</f>
        <v>94280</v>
      </c>
    </row>
    <row r="33" spans="1:19" ht="36" customHeight="1">
      <c r="A33" s="1228" t="s">
        <v>28</v>
      </c>
      <c r="B33" s="1228"/>
      <c r="C33" s="546">
        <f>SUM(C6,C12,C18,C27,C28,C29)</f>
        <v>1153539</v>
      </c>
      <c r="D33" s="546">
        <f t="shared" ref="D33:R33" si="6">SUM(D6,D12,D18,D27,D28,D29)</f>
        <v>639372</v>
      </c>
      <c r="E33" s="546">
        <f t="shared" si="6"/>
        <v>240814</v>
      </c>
      <c r="F33" s="546">
        <f t="shared" si="6"/>
        <v>248637.12</v>
      </c>
      <c r="G33" s="546">
        <f t="shared" si="6"/>
        <v>364710.33999999997</v>
      </c>
      <c r="H33" s="540">
        <f t="shared" si="6"/>
        <v>135916</v>
      </c>
      <c r="I33" s="546">
        <f t="shared" si="6"/>
        <v>748807</v>
      </c>
      <c r="J33" s="546">
        <f t="shared" si="6"/>
        <v>292580</v>
      </c>
      <c r="K33" s="546">
        <f t="shared" si="6"/>
        <v>296526.98</v>
      </c>
      <c r="L33" s="546">
        <f t="shared" si="6"/>
        <v>274966.5</v>
      </c>
      <c r="M33" s="546">
        <f t="shared" si="6"/>
        <v>308687.88</v>
      </c>
      <c r="N33" s="546">
        <f t="shared" si="6"/>
        <v>215441</v>
      </c>
      <c r="O33" s="546">
        <f t="shared" si="6"/>
        <v>967400</v>
      </c>
      <c r="P33" s="546">
        <f t="shared" si="6"/>
        <v>382058.51</v>
      </c>
      <c r="Q33" s="540">
        <f>SUM(Q6,Q12,Q18,Q27,Q28,Q29)</f>
        <v>145979.53</v>
      </c>
      <c r="R33" s="546">
        <f t="shared" si="6"/>
        <v>381345.21</v>
      </c>
      <c r="S33" s="522">
        <f>SUM(C33:R33)</f>
        <v>6796781.0699999994</v>
      </c>
    </row>
    <row r="34" spans="1:19">
      <c r="E34" s="536"/>
    </row>
    <row r="35" spans="1:19">
      <c r="E35" s="536"/>
    </row>
    <row r="36" spans="1:19">
      <c r="B36" s="518" t="s">
        <v>29</v>
      </c>
      <c r="E36" s="536"/>
    </row>
    <row r="38" spans="1:19">
      <c r="E38" s="518" t="s">
        <v>29</v>
      </c>
    </row>
    <row r="40" spans="1:19">
      <c r="E40" s="536"/>
    </row>
  </sheetData>
  <mergeCells count="22">
    <mergeCell ref="S2:S3"/>
    <mergeCell ref="A4:B4"/>
    <mergeCell ref="A5:B5"/>
    <mergeCell ref="A32:B32"/>
    <mergeCell ref="O2:O3"/>
    <mergeCell ref="P2:P3"/>
    <mergeCell ref="Q2:Q3"/>
    <mergeCell ref="R2:R3"/>
    <mergeCell ref="A33:B33"/>
    <mergeCell ref="N2:N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G2:G3"/>
    <mergeCell ref="F2:F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0"/>
  <sheetViews>
    <sheetView zoomScale="70" zoomScaleNormal="7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K33" sqref="K33"/>
    </sheetView>
  </sheetViews>
  <sheetFormatPr defaultColWidth="14.375" defaultRowHeight="23.25"/>
  <cols>
    <col min="1" max="1" width="14.375" style="353" customWidth="1"/>
    <col min="2" max="4" width="12.375" style="353" customWidth="1"/>
    <col min="5" max="5" width="14.25" style="353" customWidth="1"/>
    <col min="6" max="15" width="12.375" style="353" customWidth="1"/>
    <col min="16" max="16384" width="14.375" style="353"/>
  </cols>
  <sheetData>
    <row r="1" spans="1:15" ht="29.25">
      <c r="A1" s="1206" t="s">
        <v>270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6"/>
    </row>
    <row r="2" spans="1:15">
      <c r="B2" s="1207" t="s">
        <v>0</v>
      </c>
      <c r="C2" s="1241" t="s">
        <v>271</v>
      </c>
      <c r="D2" s="1243" t="s">
        <v>272</v>
      </c>
      <c r="E2" s="1241" t="s">
        <v>273</v>
      </c>
      <c r="F2" s="1209" t="s">
        <v>274</v>
      </c>
      <c r="G2" s="1209" t="s">
        <v>275</v>
      </c>
      <c r="H2" s="1241" t="s">
        <v>276</v>
      </c>
      <c r="I2" s="1209" t="s">
        <v>277</v>
      </c>
      <c r="J2" s="1209" t="s">
        <v>278</v>
      </c>
      <c r="K2" s="1209" t="s">
        <v>279</v>
      </c>
      <c r="L2" s="1209" t="s">
        <v>280</v>
      </c>
      <c r="M2" s="1209" t="s">
        <v>281</v>
      </c>
      <c r="N2" s="1209" t="s">
        <v>282</v>
      </c>
      <c r="O2" s="1213" t="s">
        <v>1</v>
      </c>
    </row>
    <row r="3" spans="1:15">
      <c r="A3" s="230" t="s">
        <v>2</v>
      </c>
      <c r="B3" s="1208"/>
      <c r="C3" s="1242"/>
      <c r="D3" s="1244"/>
      <c r="E3" s="1242"/>
      <c r="F3" s="1210"/>
      <c r="G3" s="1210"/>
      <c r="H3" s="1242"/>
      <c r="I3" s="1210"/>
      <c r="J3" s="1210"/>
      <c r="K3" s="1210"/>
      <c r="L3" s="1210"/>
      <c r="M3" s="1210"/>
      <c r="N3" s="1210"/>
      <c r="O3" s="1214"/>
    </row>
    <row r="4" spans="1:15">
      <c r="A4" s="231" t="s">
        <v>3</v>
      </c>
      <c r="B4" s="355"/>
      <c r="C4" s="386">
        <v>811</v>
      </c>
      <c r="D4" s="379">
        <v>490</v>
      </c>
      <c r="E4" s="386">
        <v>1259</v>
      </c>
      <c r="F4" s="394">
        <v>2307</v>
      </c>
      <c r="G4" s="401">
        <v>1588</v>
      </c>
      <c r="H4" s="386">
        <v>1823</v>
      </c>
      <c r="I4" s="401">
        <v>1399</v>
      </c>
      <c r="J4" s="401">
        <v>1889</v>
      </c>
      <c r="K4" s="401">
        <v>4886</v>
      </c>
      <c r="L4" s="394">
        <v>1975</v>
      </c>
      <c r="M4" s="394">
        <v>2093</v>
      </c>
      <c r="N4" s="394">
        <v>2407</v>
      </c>
      <c r="O4" s="356">
        <f>SUM(C4:N4)</f>
        <v>22927</v>
      </c>
    </row>
    <row r="5" spans="1:15">
      <c r="A5" s="232" t="s">
        <v>4</v>
      </c>
      <c r="B5" s="355"/>
      <c r="C5" s="386">
        <v>562</v>
      </c>
      <c r="D5" s="379">
        <v>363</v>
      </c>
      <c r="E5" s="386">
        <f>343+477</f>
        <v>820</v>
      </c>
      <c r="F5" s="394">
        <v>1434</v>
      </c>
      <c r="G5" s="401">
        <v>1265</v>
      </c>
      <c r="H5" s="386">
        <v>809</v>
      </c>
      <c r="I5" s="401">
        <v>1014</v>
      </c>
      <c r="J5" s="401">
        <v>1293</v>
      </c>
      <c r="K5" s="401">
        <v>2853</v>
      </c>
      <c r="L5" s="394">
        <v>1342</v>
      </c>
      <c r="M5" s="394">
        <f>644+719</f>
        <v>1363</v>
      </c>
      <c r="N5" s="394">
        <v>1342</v>
      </c>
      <c r="O5" s="356">
        <f>SUM(C5:N5)</f>
        <v>14460</v>
      </c>
    </row>
    <row r="6" spans="1:15">
      <c r="A6" s="357" t="s">
        <v>5</v>
      </c>
      <c r="B6" s="358" t="s">
        <v>1</v>
      </c>
      <c r="C6" s="387">
        <f>SUM(C7:C11)</f>
        <v>26158.22</v>
      </c>
      <c r="D6" s="380">
        <f t="shared" ref="D6:O6" si="0">SUM(D7:D11)</f>
        <v>18300</v>
      </c>
      <c r="E6" s="387">
        <f t="shared" si="0"/>
        <v>32532</v>
      </c>
      <c r="F6" s="395">
        <f t="shared" si="0"/>
        <v>49208.05</v>
      </c>
      <c r="G6" s="395">
        <f t="shared" si="0"/>
        <v>20888.89</v>
      </c>
      <c r="H6" s="387">
        <f t="shared" si="0"/>
        <v>20188.849999999999</v>
      </c>
      <c r="I6" s="395">
        <f t="shared" si="0"/>
        <v>35023.020000000004</v>
      </c>
      <c r="J6" s="395">
        <f t="shared" si="0"/>
        <v>25948.240000000002</v>
      </c>
      <c r="K6" s="395">
        <f>SUM(K7:K11)</f>
        <v>47785.85</v>
      </c>
      <c r="L6" s="395">
        <f t="shared" si="0"/>
        <v>31205.77</v>
      </c>
      <c r="M6" s="395">
        <f t="shared" si="0"/>
        <v>24137.78</v>
      </c>
      <c r="N6" s="395">
        <f t="shared" si="0"/>
        <v>33732.619999999995</v>
      </c>
      <c r="O6" s="359">
        <f t="shared" si="0"/>
        <v>365109.29</v>
      </c>
    </row>
    <row r="7" spans="1:15">
      <c r="A7" s="360"/>
      <c r="B7" s="361" t="s">
        <v>6</v>
      </c>
      <c r="C7" s="388">
        <v>1208</v>
      </c>
      <c r="D7" s="381">
        <v>1500</v>
      </c>
      <c r="E7" s="388">
        <v>3600</v>
      </c>
      <c r="F7" s="396">
        <v>1172</v>
      </c>
      <c r="G7" s="396">
        <v>1035</v>
      </c>
      <c r="H7" s="388">
        <v>815</v>
      </c>
      <c r="I7" s="396">
        <v>1921</v>
      </c>
      <c r="J7" s="396">
        <v>1880</v>
      </c>
      <c r="K7" s="396">
        <v>3285</v>
      </c>
      <c r="L7" s="396">
        <v>4384</v>
      </c>
      <c r="M7" s="396">
        <v>890</v>
      </c>
      <c r="N7" s="396">
        <v>0</v>
      </c>
      <c r="O7" s="362">
        <f>SUM(C7:N7)</f>
        <v>21690</v>
      </c>
    </row>
    <row r="8" spans="1:15">
      <c r="A8" s="360"/>
      <c r="B8" s="363" t="s">
        <v>7</v>
      </c>
      <c r="C8" s="388">
        <v>18403.79</v>
      </c>
      <c r="D8" s="381">
        <v>9600</v>
      </c>
      <c r="E8" s="388">
        <v>14400</v>
      </c>
      <c r="F8" s="396">
        <v>32776.959999999999</v>
      </c>
      <c r="G8" s="396">
        <v>13911.41</v>
      </c>
      <c r="H8" s="388">
        <v>7188.54</v>
      </c>
      <c r="I8" s="396">
        <v>21878.02</v>
      </c>
      <c r="J8" s="396">
        <v>19074.240000000002</v>
      </c>
      <c r="K8" s="396">
        <v>29670.87</v>
      </c>
      <c r="L8" s="396">
        <v>19636.84</v>
      </c>
      <c r="M8" s="688">
        <v>12566.279999999999</v>
      </c>
      <c r="N8" s="396">
        <v>17115.439999999999</v>
      </c>
      <c r="O8" s="362">
        <f t="shared" ref="O8:O24" si="1">SUM(C8:N8)</f>
        <v>216222.38999999998</v>
      </c>
    </row>
    <row r="9" spans="1:15">
      <c r="A9" s="360"/>
      <c r="B9" s="363" t="s">
        <v>8</v>
      </c>
      <c r="C9" s="388">
        <v>4018.02</v>
      </c>
      <c r="D9" s="381"/>
      <c r="E9" s="388">
        <v>3600</v>
      </c>
      <c r="F9" s="396">
        <v>3897.98</v>
      </c>
      <c r="G9" s="396">
        <v>5942.48</v>
      </c>
      <c r="H9" s="388">
        <v>2164.31</v>
      </c>
      <c r="I9" s="396">
        <v>1643</v>
      </c>
      <c r="J9" s="396">
        <v>1432.78</v>
      </c>
      <c r="K9" s="396">
        <v>3897.98</v>
      </c>
      <c r="L9" s="396">
        <v>713.93</v>
      </c>
      <c r="M9" s="396">
        <v>1086.5</v>
      </c>
      <c r="N9" s="396">
        <v>5685.18</v>
      </c>
      <c r="O9" s="362">
        <f t="shared" si="1"/>
        <v>34082.160000000003</v>
      </c>
    </row>
    <row r="10" spans="1:15">
      <c r="A10" s="360"/>
      <c r="B10" s="363" t="s">
        <v>9</v>
      </c>
      <c r="C10" s="388">
        <v>2528.41</v>
      </c>
      <c r="D10" s="381"/>
      <c r="E10" s="388">
        <v>7080</v>
      </c>
      <c r="F10" s="396">
        <v>7080</v>
      </c>
      <c r="G10" s="396">
        <v>0</v>
      </c>
      <c r="H10" s="388">
        <v>6490</v>
      </c>
      <c r="I10" s="396">
        <v>6050</v>
      </c>
      <c r="J10" s="396">
        <v>490</v>
      </c>
      <c r="K10" s="396">
        <v>7080</v>
      </c>
      <c r="L10" s="396">
        <v>2940</v>
      </c>
      <c r="M10" s="396">
        <v>6706</v>
      </c>
      <c r="N10" s="396">
        <v>7080</v>
      </c>
      <c r="O10" s="362">
        <f t="shared" si="1"/>
        <v>53524.41</v>
      </c>
    </row>
    <row r="11" spans="1:15">
      <c r="A11" s="364"/>
      <c r="B11" s="363" t="s">
        <v>10</v>
      </c>
      <c r="C11" s="388"/>
      <c r="D11" s="381">
        <v>7200</v>
      </c>
      <c r="E11" s="388">
        <v>3852</v>
      </c>
      <c r="F11" s="396">
        <v>4281.1099999999997</v>
      </c>
      <c r="G11" s="396">
        <v>0</v>
      </c>
      <c r="H11" s="388">
        <v>3531</v>
      </c>
      <c r="I11" s="396">
        <v>3531</v>
      </c>
      <c r="J11" s="396">
        <v>3071.22</v>
      </c>
      <c r="K11" s="396">
        <v>3852</v>
      </c>
      <c r="L11" s="396">
        <v>3531</v>
      </c>
      <c r="M11" s="396">
        <v>2889</v>
      </c>
      <c r="N11" s="396">
        <v>3852</v>
      </c>
      <c r="O11" s="362">
        <f t="shared" si="1"/>
        <v>39590.33</v>
      </c>
    </row>
    <row r="12" spans="1:15">
      <c r="A12" s="365" t="s">
        <v>11</v>
      </c>
      <c r="B12" s="366" t="s">
        <v>1</v>
      </c>
      <c r="C12" s="389">
        <f>SUM(C13:C17)</f>
        <v>255400</v>
      </c>
      <c r="D12" s="382">
        <f t="shared" ref="D12:O12" si="2">SUM(D13:D17)</f>
        <v>50000</v>
      </c>
      <c r="E12" s="389">
        <f t="shared" si="2"/>
        <v>19000</v>
      </c>
      <c r="F12" s="397">
        <f t="shared" si="2"/>
        <v>160621</v>
      </c>
      <c r="G12" s="397">
        <f t="shared" si="2"/>
        <v>26000</v>
      </c>
      <c r="H12" s="389">
        <f t="shared" si="2"/>
        <v>57520</v>
      </c>
      <c r="I12" s="397">
        <f t="shared" si="2"/>
        <v>13003</v>
      </c>
      <c r="J12" s="397">
        <f t="shared" si="2"/>
        <v>0</v>
      </c>
      <c r="K12" s="397">
        <f>SUM(K13:K17)</f>
        <v>231500</v>
      </c>
      <c r="L12" s="397">
        <f t="shared" si="2"/>
        <v>168000</v>
      </c>
      <c r="M12" s="397">
        <f t="shared" si="2"/>
        <v>205411</v>
      </c>
      <c r="N12" s="397">
        <f t="shared" si="2"/>
        <v>444330</v>
      </c>
      <c r="O12" s="367">
        <f t="shared" si="2"/>
        <v>1630785</v>
      </c>
    </row>
    <row r="13" spans="1:15">
      <c r="A13" s="360"/>
      <c r="B13" s="363" t="s">
        <v>12</v>
      </c>
      <c r="C13" s="388"/>
      <c r="D13" s="381">
        <v>20000</v>
      </c>
      <c r="E13" s="388">
        <v>8000</v>
      </c>
      <c r="F13" s="396">
        <v>37626</v>
      </c>
      <c r="G13" s="396">
        <v>0</v>
      </c>
      <c r="H13" s="388">
        <v>45620</v>
      </c>
      <c r="I13" s="396"/>
      <c r="J13" s="396">
        <v>0</v>
      </c>
      <c r="K13" s="396">
        <v>35000</v>
      </c>
      <c r="L13" s="404"/>
      <c r="M13" s="396">
        <v>0</v>
      </c>
      <c r="N13" s="396">
        <v>15450</v>
      </c>
      <c r="O13" s="362">
        <f t="shared" si="1"/>
        <v>161696</v>
      </c>
    </row>
    <row r="14" spans="1:15">
      <c r="A14" s="360"/>
      <c r="B14" s="363" t="s">
        <v>13</v>
      </c>
      <c r="C14" s="388"/>
      <c r="D14" s="381">
        <v>10000</v>
      </c>
      <c r="E14" s="388">
        <v>5000</v>
      </c>
      <c r="F14" s="396">
        <v>6315</v>
      </c>
      <c r="G14" s="396">
        <v>0</v>
      </c>
      <c r="H14" s="388">
        <v>0</v>
      </c>
      <c r="I14" s="396">
        <v>8653</v>
      </c>
      <c r="J14" s="396">
        <v>0</v>
      </c>
      <c r="K14" s="396">
        <v>70000</v>
      </c>
      <c r="L14" s="404"/>
      <c r="M14" s="396">
        <v>0</v>
      </c>
      <c r="N14" s="396">
        <v>3420</v>
      </c>
      <c r="O14" s="362">
        <f t="shared" si="1"/>
        <v>103388</v>
      </c>
    </row>
    <row r="15" spans="1:15">
      <c r="A15" s="360"/>
      <c r="B15" s="363" t="s">
        <v>14</v>
      </c>
      <c r="C15" s="388"/>
      <c r="D15" s="381">
        <v>20000</v>
      </c>
      <c r="E15" s="388">
        <v>6000</v>
      </c>
      <c r="F15" s="396">
        <v>10180</v>
      </c>
      <c r="G15" s="396">
        <v>26000</v>
      </c>
      <c r="H15" s="388">
        <v>11900</v>
      </c>
      <c r="I15" s="396">
        <v>4350</v>
      </c>
      <c r="J15" s="396">
        <v>0</v>
      </c>
      <c r="K15" s="396">
        <v>20000</v>
      </c>
      <c r="L15" s="404"/>
      <c r="M15" s="396">
        <v>6800</v>
      </c>
      <c r="N15" s="396">
        <v>5460</v>
      </c>
      <c r="O15" s="362">
        <f t="shared" si="1"/>
        <v>110690</v>
      </c>
    </row>
    <row r="16" spans="1:15">
      <c r="A16" s="360"/>
      <c r="B16" s="363" t="s">
        <v>15</v>
      </c>
      <c r="C16" s="388"/>
      <c r="D16" s="381"/>
      <c r="E16" s="388">
        <v>0</v>
      </c>
      <c r="F16" s="396"/>
      <c r="G16" s="396">
        <v>0</v>
      </c>
      <c r="H16" s="388">
        <v>0</v>
      </c>
      <c r="I16" s="396"/>
      <c r="J16" s="396">
        <v>0</v>
      </c>
      <c r="K16" s="396">
        <v>0</v>
      </c>
      <c r="L16" s="404"/>
      <c r="M16" s="396">
        <v>0</v>
      </c>
      <c r="N16" s="396">
        <v>0</v>
      </c>
      <c r="O16" s="362">
        <f t="shared" si="1"/>
        <v>0</v>
      </c>
    </row>
    <row r="17" spans="1:16">
      <c r="A17" s="364"/>
      <c r="B17" s="363" t="s">
        <v>16</v>
      </c>
      <c r="C17" s="388">
        <v>255400</v>
      </c>
      <c r="D17" s="381"/>
      <c r="E17" s="388">
        <v>0</v>
      </c>
      <c r="F17" s="396">
        <v>106500</v>
      </c>
      <c r="G17" s="396">
        <v>0</v>
      </c>
      <c r="H17" s="388">
        <v>0</v>
      </c>
      <c r="I17" s="396"/>
      <c r="J17" s="396">
        <v>0</v>
      </c>
      <c r="K17" s="396">
        <v>106500</v>
      </c>
      <c r="L17" s="396">
        <v>168000</v>
      </c>
      <c r="M17" s="396">
        <v>198611</v>
      </c>
      <c r="N17" s="396">
        <v>420000</v>
      </c>
      <c r="O17" s="362">
        <f t="shared" si="1"/>
        <v>1255011</v>
      </c>
    </row>
    <row r="18" spans="1:16">
      <c r="A18" s="365" t="s">
        <v>17</v>
      </c>
      <c r="B18" s="366" t="s">
        <v>1</v>
      </c>
      <c r="C18" s="389">
        <f>SUM(C19:C24)</f>
        <v>0</v>
      </c>
      <c r="D18" s="382">
        <f t="shared" ref="D18:O18" si="3">SUM(D19:D24)</f>
        <v>0</v>
      </c>
      <c r="E18" s="389">
        <f t="shared" si="3"/>
        <v>0</v>
      </c>
      <c r="F18" s="397">
        <f t="shared" si="3"/>
        <v>230700</v>
      </c>
      <c r="G18" s="397">
        <f t="shared" si="3"/>
        <v>59740</v>
      </c>
      <c r="H18" s="389">
        <f t="shared" si="3"/>
        <v>0</v>
      </c>
      <c r="I18" s="397">
        <f t="shared" si="3"/>
        <v>127999</v>
      </c>
      <c r="J18" s="397">
        <f t="shared" si="3"/>
        <v>79861.279999999999</v>
      </c>
      <c r="K18" s="397">
        <f>SUM(K19:K24)</f>
        <v>88752</v>
      </c>
      <c r="L18" s="397">
        <f t="shared" si="3"/>
        <v>81009</v>
      </c>
      <c r="M18" s="397">
        <f t="shared" si="3"/>
        <v>81807</v>
      </c>
      <c r="N18" s="397">
        <f t="shared" si="3"/>
        <v>165528</v>
      </c>
      <c r="O18" s="367">
        <f t="shared" si="3"/>
        <v>915396.28</v>
      </c>
    </row>
    <row r="19" spans="1:16">
      <c r="A19" s="360"/>
      <c r="B19" s="368" t="s">
        <v>18</v>
      </c>
      <c r="C19" s="388"/>
      <c r="D19" s="381"/>
      <c r="E19" s="388"/>
      <c r="F19" s="396"/>
      <c r="G19" s="396"/>
      <c r="H19" s="388">
        <v>0</v>
      </c>
      <c r="I19" s="396"/>
      <c r="J19" s="396"/>
      <c r="K19" s="396"/>
      <c r="L19" s="396"/>
      <c r="M19" s="396">
        <v>0</v>
      </c>
      <c r="N19" s="396">
        <v>0</v>
      </c>
      <c r="O19" s="362">
        <f t="shared" si="1"/>
        <v>0</v>
      </c>
    </row>
    <row r="20" spans="1:16">
      <c r="A20" s="360"/>
      <c r="B20" s="369" t="s">
        <v>19</v>
      </c>
      <c r="C20" s="388"/>
      <c r="D20" s="381"/>
      <c r="E20" s="388"/>
      <c r="F20" s="396"/>
      <c r="G20" s="396"/>
      <c r="H20" s="388">
        <v>0</v>
      </c>
      <c r="I20" s="396"/>
      <c r="J20" s="396"/>
      <c r="K20" s="396"/>
      <c r="L20" s="396"/>
      <c r="M20" s="396">
        <v>0</v>
      </c>
      <c r="N20" s="396">
        <v>141528</v>
      </c>
      <c r="O20" s="362">
        <f t="shared" si="1"/>
        <v>141528</v>
      </c>
    </row>
    <row r="21" spans="1:16">
      <c r="A21" s="360"/>
      <c r="B21" s="369" t="s">
        <v>20</v>
      </c>
      <c r="C21" s="388"/>
      <c r="D21" s="381"/>
      <c r="E21" s="388"/>
      <c r="F21" s="396"/>
      <c r="G21" s="396"/>
      <c r="H21" s="388">
        <v>0</v>
      </c>
      <c r="I21" s="396">
        <v>81279</v>
      </c>
      <c r="J21" s="396"/>
      <c r="K21" s="396"/>
      <c r="L21" s="404"/>
      <c r="M21" s="396">
        <v>0</v>
      </c>
      <c r="N21" s="396">
        <v>0</v>
      </c>
      <c r="O21" s="362">
        <f t="shared" si="1"/>
        <v>81279</v>
      </c>
    </row>
    <row r="22" spans="1:16">
      <c r="A22" s="360"/>
      <c r="B22" s="363" t="s">
        <v>21</v>
      </c>
      <c r="C22" s="388"/>
      <c r="D22" s="381"/>
      <c r="E22" s="388"/>
      <c r="F22" s="396"/>
      <c r="G22" s="396"/>
      <c r="H22" s="390">
        <v>0</v>
      </c>
      <c r="I22" s="396">
        <v>46720</v>
      </c>
      <c r="J22" s="396"/>
      <c r="K22" s="396"/>
      <c r="L22" s="396"/>
      <c r="M22" s="396">
        <v>0</v>
      </c>
      <c r="N22" s="396">
        <v>0</v>
      </c>
      <c r="O22" s="362">
        <f t="shared" si="1"/>
        <v>46720</v>
      </c>
    </row>
    <row r="23" spans="1:16">
      <c r="A23" s="360"/>
      <c r="B23" s="363" t="s">
        <v>22</v>
      </c>
      <c r="C23" s="388"/>
      <c r="D23" s="381"/>
      <c r="E23" s="388"/>
      <c r="F23" s="396">
        <v>60000</v>
      </c>
      <c r="G23" s="396"/>
      <c r="H23" s="388">
        <v>0</v>
      </c>
      <c r="I23" s="396"/>
      <c r="J23" s="396"/>
      <c r="K23" s="396"/>
      <c r="L23" s="396">
        <v>81009</v>
      </c>
      <c r="M23" s="396">
        <v>0</v>
      </c>
      <c r="N23" s="396">
        <v>0</v>
      </c>
      <c r="O23" s="362">
        <f t="shared" si="1"/>
        <v>141009</v>
      </c>
    </row>
    <row r="24" spans="1:16">
      <c r="A24" s="364"/>
      <c r="B24" s="363" t="s">
        <v>23</v>
      </c>
      <c r="C24" s="388"/>
      <c r="D24" s="381"/>
      <c r="E24" s="388"/>
      <c r="F24" s="396">
        <v>170700</v>
      </c>
      <c r="G24" s="396">
        <v>59740</v>
      </c>
      <c r="H24" s="393">
        <v>0</v>
      </c>
      <c r="I24" s="396"/>
      <c r="J24" s="396">
        <v>79861.279999999999</v>
      </c>
      <c r="K24" s="396">
        <v>88752</v>
      </c>
      <c r="L24" s="396"/>
      <c r="M24" s="396">
        <v>81807</v>
      </c>
      <c r="N24" s="396">
        <v>24000</v>
      </c>
      <c r="O24" s="362">
        <f t="shared" si="1"/>
        <v>504860.28</v>
      </c>
    </row>
    <row r="25" spans="1:16" s="370" customFormat="1">
      <c r="C25" s="390"/>
      <c r="D25" s="383"/>
      <c r="E25" s="390"/>
      <c r="F25" s="398"/>
      <c r="G25" s="402"/>
      <c r="H25" s="390"/>
      <c r="I25" s="398"/>
      <c r="J25" s="398"/>
      <c r="K25" s="398"/>
      <c r="L25" s="398"/>
      <c r="M25" s="398"/>
      <c r="N25" s="402"/>
      <c r="O25" s="371"/>
    </row>
    <row r="26" spans="1:16" s="370" customFormat="1">
      <c r="C26" s="390"/>
      <c r="D26" s="383"/>
      <c r="E26" s="390"/>
      <c r="F26" s="398"/>
      <c r="G26" s="402"/>
      <c r="H26" s="390"/>
      <c r="I26" s="398"/>
      <c r="J26" s="398"/>
      <c r="K26" s="398"/>
      <c r="L26" s="398"/>
      <c r="M26" s="398"/>
      <c r="N26" s="402"/>
      <c r="O26" s="371"/>
    </row>
    <row r="27" spans="1:16" s="375" customFormat="1">
      <c r="A27" s="372" t="s">
        <v>24</v>
      </c>
      <c r="B27" s="373"/>
      <c r="C27" s="389">
        <v>54450</v>
      </c>
      <c r="D27" s="382">
        <v>54750</v>
      </c>
      <c r="E27" s="389">
        <v>54900</v>
      </c>
      <c r="F27" s="397">
        <v>64110</v>
      </c>
      <c r="G27" s="397">
        <v>50250</v>
      </c>
      <c r="H27" s="389">
        <v>50250</v>
      </c>
      <c r="I27" s="397">
        <v>51450</v>
      </c>
      <c r="J27" s="397">
        <v>51300</v>
      </c>
      <c r="K27" s="397">
        <v>64110</v>
      </c>
      <c r="L27" s="397">
        <v>92640</v>
      </c>
      <c r="M27" s="397">
        <v>93400</v>
      </c>
      <c r="N27" s="397">
        <v>40950</v>
      </c>
      <c r="O27" s="374">
        <f t="shared" ref="O27:O29" si="4">SUM(C27:N27)</f>
        <v>722560</v>
      </c>
      <c r="P27" s="353"/>
    </row>
    <row r="28" spans="1:16" s="375" customFormat="1">
      <c r="A28" s="372" t="s">
        <v>25</v>
      </c>
      <c r="B28" s="373"/>
      <c r="C28" s="389">
        <v>24000</v>
      </c>
      <c r="D28" s="382">
        <v>30000</v>
      </c>
      <c r="E28" s="389">
        <v>21600</v>
      </c>
      <c r="F28" s="397">
        <v>36000</v>
      </c>
      <c r="G28" s="397">
        <v>13200</v>
      </c>
      <c r="H28" s="389">
        <v>16500</v>
      </c>
      <c r="I28" s="397">
        <v>22000</v>
      </c>
      <c r="J28" s="397">
        <v>24500</v>
      </c>
      <c r="K28" s="397">
        <v>36000</v>
      </c>
      <c r="L28" s="397">
        <v>22000</v>
      </c>
      <c r="M28" s="397">
        <v>24000</v>
      </c>
      <c r="N28" s="397">
        <v>24000</v>
      </c>
      <c r="O28" s="362">
        <f t="shared" si="4"/>
        <v>293800</v>
      </c>
      <c r="P28" s="353"/>
    </row>
    <row r="29" spans="1:16" s="375" customFormat="1">
      <c r="A29" s="372" t="s">
        <v>26</v>
      </c>
      <c r="B29" s="373"/>
      <c r="C29" s="389"/>
      <c r="D29" s="382">
        <v>7200</v>
      </c>
      <c r="E29" s="389">
        <v>0</v>
      </c>
      <c r="F29" s="397">
        <v>6000</v>
      </c>
      <c r="G29" s="397">
        <v>0</v>
      </c>
      <c r="H29" s="389">
        <v>0</v>
      </c>
      <c r="I29" s="397">
        <v>0</v>
      </c>
      <c r="J29" s="397">
        <v>0</v>
      </c>
      <c r="K29" s="397">
        <v>6000</v>
      </c>
      <c r="L29" s="405"/>
      <c r="M29" s="397">
        <v>0</v>
      </c>
      <c r="N29" s="397">
        <v>6000</v>
      </c>
      <c r="O29" s="362">
        <f t="shared" si="4"/>
        <v>25200</v>
      </c>
      <c r="P29" s="353"/>
    </row>
    <row r="30" spans="1:16" s="375" customFormat="1">
      <c r="A30" s="230"/>
      <c r="C30" s="391"/>
      <c r="D30" s="384"/>
      <c r="E30" s="391"/>
      <c r="F30" s="399"/>
      <c r="G30" s="399"/>
      <c r="H30" s="391"/>
      <c r="I30" s="399"/>
      <c r="J30" s="399"/>
      <c r="K30" s="399"/>
      <c r="L30" s="399"/>
      <c r="M30" s="399"/>
      <c r="N30" s="399"/>
      <c r="O30" s="376"/>
      <c r="P30" s="353"/>
    </row>
    <row r="31" spans="1:16" s="375" customFormat="1">
      <c r="A31" s="230"/>
      <c r="C31" s="391"/>
      <c r="D31" s="384"/>
      <c r="E31" s="391"/>
      <c r="F31" s="399"/>
      <c r="G31" s="399"/>
      <c r="H31" s="391"/>
      <c r="I31" s="399"/>
      <c r="J31" s="399"/>
      <c r="K31" s="399"/>
      <c r="L31" s="399"/>
      <c r="M31" s="399"/>
      <c r="N31" s="399"/>
      <c r="O31" s="376"/>
      <c r="P31" s="353"/>
    </row>
    <row r="32" spans="1:16" ht="22.15" customHeight="1">
      <c r="A32" s="1215"/>
      <c r="B32" s="1215"/>
      <c r="C32" s="392"/>
      <c r="D32" s="385"/>
      <c r="E32" s="392"/>
      <c r="F32" s="400"/>
      <c r="G32" s="400"/>
      <c r="H32" s="392"/>
      <c r="I32" s="403"/>
      <c r="J32" s="403"/>
      <c r="K32" s="400"/>
      <c r="L32" s="403"/>
      <c r="M32" s="403"/>
      <c r="N32" s="400"/>
      <c r="O32" s="233"/>
    </row>
    <row r="33" spans="1:15" ht="36" customHeight="1">
      <c r="A33" s="1216" t="s">
        <v>28</v>
      </c>
      <c r="B33" s="1216"/>
      <c r="C33" s="389">
        <f>SUM(C6,C12,C18,C27,C28,C29)</f>
        <v>360008.22</v>
      </c>
      <c r="D33" s="382">
        <f t="shared" ref="D33:O33" si="5">SUM(D6,D12,D18,D27,D28,D29)</f>
        <v>160250</v>
      </c>
      <c r="E33" s="389">
        <f t="shared" si="5"/>
        <v>128032</v>
      </c>
      <c r="F33" s="397">
        <f t="shared" si="5"/>
        <v>546639.05000000005</v>
      </c>
      <c r="G33" s="397">
        <f t="shared" si="5"/>
        <v>170078.89</v>
      </c>
      <c r="H33" s="389">
        <f t="shared" si="5"/>
        <v>144458.85</v>
      </c>
      <c r="I33" s="397">
        <f t="shared" si="5"/>
        <v>249475.02000000002</v>
      </c>
      <c r="J33" s="397">
        <f t="shared" si="5"/>
        <v>181609.52000000002</v>
      </c>
      <c r="K33" s="397">
        <f t="shared" si="5"/>
        <v>474147.85</v>
      </c>
      <c r="L33" s="397">
        <f t="shared" si="5"/>
        <v>394854.77</v>
      </c>
      <c r="M33" s="397">
        <f t="shared" si="5"/>
        <v>428755.78</v>
      </c>
      <c r="N33" s="397">
        <f t="shared" si="5"/>
        <v>714540.62</v>
      </c>
      <c r="O33" s="367">
        <f t="shared" si="5"/>
        <v>3952850.5700000003</v>
      </c>
    </row>
    <row r="34" spans="1:15">
      <c r="C34" s="377"/>
      <c r="D34" s="377"/>
      <c r="E34" s="687"/>
      <c r="F34" s="377"/>
      <c r="G34" s="377"/>
      <c r="H34" s="377"/>
      <c r="I34" s="378"/>
      <c r="J34" s="378"/>
      <c r="K34" s="474"/>
      <c r="L34" s="378"/>
      <c r="M34" s="474"/>
      <c r="N34" s="377"/>
      <c r="O34" s="377"/>
    </row>
    <row r="35" spans="1:15">
      <c r="C35" s="269" t="s">
        <v>302</v>
      </c>
      <c r="D35" s="253" t="s">
        <v>301</v>
      </c>
      <c r="E35" s="269" t="s">
        <v>302</v>
      </c>
      <c r="F35" s="406" t="s">
        <v>308</v>
      </c>
      <c r="G35" s="406" t="s">
        <v>308</v>
      </c>
      <c r="H35" s="269" t="s">
        <v>302</v>
      </c>
      <c r="I35" s="406" t="s">
        <v>308</v>
      </c>
      <c r="J35" s="406" t="s">
        <v>308</v>
      </c>
      <c r="K35" s="406" t="s">
        <v>308</v>
      </c>
      <c r="L35" s="406" t="s">
        <v>308</v>
      </c>
      <c r="M35" s="406" t="s">
        <v>308</v>
      </c>
      <c r="N35" s="406" t="s">
        <v>308</v>
      </c>
    </row>
    <row r="36" spans="1:15">
      <c r="B36" s="353" t="s">
        <v>29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</row>
    <row r="38" spans="1:15">
      <c r="C38" s="353" t="s">
        <v>29</v>
      </c>
    </row>
    <row r="40" spans="1:15"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</row>
  </sheetData>
  <mergeCells count="17">
    <mergeCell ref="A33:B33"/>
    <mergeCell ref="K2:K3"/>
    <mergeCell ref="L2:L3"/>
    <mergeCell ref="M2:M3"/>
    <mergeCell ref="N2:N3"/>
    <mergeCell ref="O2:O3"/>
    <mergeCell ref="A32:B32"/>
    <mergeCell ref="A1:O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0"/>
  <sheetViews>
    <sheetView zoomScale="70" zoomScaleNormal="7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E33" sqref="E33"/>
    </sheetView>
  </sheetViews>
  <sheetFormatPr defaultColWidth="14.375" defaultRowHeight="23.25"/>
  <cols>
    <col min="1" max="1" width="14.375" style="27" customWidth="1"/>
    <col min="2" max="4" width="12.5" style="27" customWidth="1"/>
    <col min="5" max="5" width="14.25" style="27" customWidth="1"/>
    <col min="6" max="9" width="12.5" style="27" customWidth="1"/>
    <col min="10" max="16384" width="14.375" style="27"/>
  </cols>
  <sheetData>
    <row r="1" spans="1:9" ht="29.25">
      <c r="A1" s="1080" t="s">
        <v>68</v>
      </c>
      <c r="B1" s="1080"/>
      <c r="C1" s="1080"/>
      <c r="D1" s="1080"/>
      <c r="E1" s="1080"/>
      <c r="F1" s="1080"/>
      <c r="G1" s="1080"/>
      <c r="H1" s="1080"/>
      <c r="I1" s="1080"/>
    </row>
    <row r="2" spans="1:9">
      <c r="B2" s="1081" t="s">
        <v>0</v>
      </c>
      <c r="C2" s="1083" t="s">
        <v>69</v>
      </c>
      <c r="D2" s="1083" t="s">
        <v>70</v>
      </c>
      <c r="E2" s="1083" t="s">
        <v>71</v>
      </c>
      <c r="F2" s="1083" t="s">
        <v>72</v>
      </c>
      <c r="G2" s="1083" t="s">
        <v>73</v>
      </c>
      <c r="H2" s="1083" t="s">
        <v>74</v>
      </c>
      <c r="I2" s="1085" t="s">
        <v>1</v>
      </c>
    </row>
    <row r="3" spans="1:9">
      <c r="A3" s="28" t="s">
        <v>2</v>
      </c>
      <c r="B3" s="1082"/>
      <c r="C3" s="1084"/>
      <c r="D3" s="1084"/>
      <c r="E3" s="1084"/>
      <c r="F3" s="1084"/>
      <c r="G3" s="1084"/>
      <c r="H3" s="1084"/>
      <c r="I3" s="1086"/>
    </row>
    <row r="4" spans="1:9">
      <c r="A4" s="29" t="s">
        <v>3</v>
      </c>
      <c r="B4" s="30"/>
      <c r="C4" s="917">
        <v>2160</v>
      </c>
      <c r="D4" s="918">
        <v>2567</v>
      </c>
      <c r="E4" s="919">
        <v>1492</v>
      </c>
      <c r="F4" s="918">
        <v>2978</v>
      </c>
      <c r="G4" s="919">
        <v>4053</v>
      </c>
      <c r="H4" s="918">
        <v>1855</v>
      </c>
      <c r="I4" s="92">
        <f t="shared" ref="I4:I24" si="0">SUM(C4:H4)</f>
        <v>15105</v>
      </c>
    </row>
    <row r="5" spans="1:9">
      <c r="A5" s="31" t="s">
        <v>4</v>
      </c>
      <c r="B5" s="30"/>
      <c r="C5" s="920">
        <v>1416</v>
      </c>
      <c r="D5" s="918">
        <v>1568</v>
      </c>
      <c r="E5" s="919">
        <v>1287</v>
      </c>
      <c r="F5" s="918">
        <v>2104</v>
      </c>
      <c r="G5" s="919">
        <v>2802</v>
      </c>
      <c r="H5" s="918">
        <v>1155</v>
      </c>
      <c r="I5" s="92">
        <f t="shared" si="0"/>
        <v>10332</v>
      </c>
    </row>
    <row r="6" spans="1:9">
      <c r="A6" s="65" t="s">
        <v>5</v>
      </c>
      <c r="B6" s="66" t="s">
        <v>1</v>
      </c>
      <c r="C6" s="921">
        <f>SUM(C7:C11)</f>
        <v>29662.129999999997</v>
      </c>
      <c r="D6" s="921">
        <f t="shared" ref="D6:H6" si="1">SUM(D7:D11)</f>
        <v>25658.949999999997</v>
      </c>
      <c r="E6" s="921">
        <f t="shared" si="1"/>
        <v>19235.28</v>
      </c>
      <c r="F6" s="921">
        <f t="shared" si="1"/>
        <v>16574.45</v>
      </c>
      <c r="G6" s="921">
        <f t="shared" si="1"/>
        <v>43648</v>
      </c>
      <c r="H6" s="921">
        <f t="shared" si="1"/>
        <v>34652.21</v>
      </c>
      <c r="I6" s="91">
        <f t="shared" si="0"/>
        <v>169431.02</v>
      </c>
    </row>
    <row r="7" spans="1:9">
      <c r="A7" s="67"/>
      <c r="B7" s="68" t="s">
        <v>6</v>
      </c>
      <c r="C7" s="922">
        <v>1475</v>
      </c>
      <c r="D7" s="593">
        <v>795</v>
      </c>
      <c r="E7" s="593">
        <v>945</v>
      </c>
      <c r="F7" s="923">
        <v>950</v>
      </c>
      <c r="G7" s="924">
        <v>0</v>
      </c>
      <c r="H7" s="593">
        <v>0</v>
      </c>
      <c r="I7" s="93">
        <f t="shared" si="0"/>
        <v>4165</v>
      </c>
    </row>
    <row r="8" spans="1:9">
      <c r="A8" s="67"/>
      <c r="B8" s="69" t="s">
        <v>7</v>
      </c>
      <c r="C8" s="922">
        <v>14640.05</v>
      </c>
      <c r="D8" s="593">
        <v>17244.919999999998</v>
      </c>
      <c r="E8" s="593">
        <v>11913.08</v>
      </c>
      <c r="F8" s="923">
        <v>9510.4500000000007</v>
      </c>
      <c r="G8" s="925">
        <v>29728</v>
      </c>
      <c r="H8" s="593">
        <v>22320.21</v>
      </c>
      <c r="I8" s="93">
        <f t="shared" si="0"/>
        <v>105356.70999999999</v>
      </c>
    </row>
    <row r="9" spans="1:9">
      <c r="A9" s="67"/>
      <c r="B9" s="69" t="s">
        <v>8</v>
      </c>
      <c r="C9" s="922">
        <v>1233.1300000000001</v>
      </c>
      <c r="D9" s="593">
        <v>940.07</v>
      </c>
      <c r="E9" s="593">
        <v>0</v>
      </c>
      <c r="F9" s="923">
        <v>400</v>
      </c>
      <c r="G9" s="925">
        <v>0</v>
      </c>
      <c r="H9" s="593">
        <v>0</v>
      </c>
      <c r="I9" s="93">
        <f t="shared" si="0"/>
        <v>2573.2000000000003</v>
      </c>
    </row>
    <row r="10" spans="1:9">
      <c r="A10" s="67"/>
      <c r="B10" s="69" t="s">
        <v>9</v>
      </c>
      <c r="C10" s="922">
        <v>8484.8799999999992</v>
      </c>
      <c r="D10" s="593">
        <v>2826.96</v>
      </c>
      <c r="E10" s="593">
        <v>2525.1999999999998</v>
      </c>
      <c r="F10" s="923">
        <v>1862</v>
      </c>
      <c r="G10" s="925">
        <v>9960</v>
      </c>
      <c r="H10" s="593">
        <v>8480</v>
      </c>
      <c r="I10" s="93">
        <f t="shared" si="0"/>
        <v>34139.040000000001</v>
      </c>
    </row>
    <row r="11" spans="1:9">
      <c r="A11" s="70"/>
      <c r="B11" s="69" t="s">
        <v>10</v>
      </c>
      <c r="C11" s="922">
        <v>3829.07</v>
      </c>
      <c r="D11" s="593">
        <v>3852</v>
      </c>
      <c r="E11" s="593">
        <f>321*12</f>
        <v>3852</v>
      </c>
      <c r="F11" s="593">
        <f>321*12</f>
        <v>3852</v>
      </c>
      <c r="G11" s="926">
        <v>3960</v>
      </c>
      <c r="H11" s="593">
        <v>3852</v>
      </c>
      <c r="I11" s="93">
        <f t="shared" si="0"/>
        <v>23197.07</v>
      </c>
    </row>
    <row r="12" spans="1:9">
      <c r="A12" s="71" t="s">
        <v>11</v>
      </c>
      <c r="B12" s="72" t="s">
        <v>1</v>
      </c>
      <c r="C12" s="927">
        <f>SUM(C13:C17)</f>
        <v>21631</v>
      </c>
      <c r="D12" s="927">
        <f t="shared" ref="D12:H12" si="2">SUM(D13:D17)</f>
        <v>98337</v>
      </c>
      <c r="E12" s="927">
        <f t="shared" si="2"/>
        <v>24867</v>
      </c>
      <c r="F12" s="927">
        <f t="shared" si="2"/>
        <v>80063</v>
      </c>
      <c r="G12" s="927">
        <f t="shared" si="2"/>
        <v>28385</v>
      </c>
      <c r="H12" s="927">
        <f t="shared" si="2"/>
        <v>108711</v>
      </c>
      <c r="I12" s="94">
        <f t="shared" si="0"/>
        <v>361994</v>
      </c>
    </row>
    <row r="13" spans="1:9">
      <c r="A13" s="67"/>
      <c r="B13" s="69" t="s">
        <v>12</v>
      </c>
      <c r="C13" s="922">
        <v>10722</v>
      </c>
      <c r="D13" s="593">
        <v>11688</v>
      </c>
      <c r="E13" s="593">
        <v>6975</v>
      </c>
      <c r="F13" s="923">
        <v>29413</v>
      </c>
      <c r="G13" s="925">
        <v>9732</v>
      </c>
      <c r="H13" s="593">
        <v>41057</v>
      </c>
      <c r="I13" s="93">
        <f t="shared" si="0"/>
        <v>109587</v>
      </c>
    </row>
    <row r="14" spans="1:9">
      <c r="A14" s="67"/>
      <c r="B14" s="69" t="s">
        <v>13</v>
      </c>
      <c r="C14" s="922">
        <v>0</v>
      </c>
      <c r="D14" s="593">
        <v>11539</v>
      </c>
      <c r="E14" s="593">
        <v>4800</v>
      </c>
      <c r="F14" s="923">
        <v>0</v>
      </c>
      <c r="G14" s="925">
        <v>9388</v>
      </c>
      <c r="H14" s="593">
        <v>6540</v>
      </c>
      <c r="I14" s="93">
        <f t="shared" si="0"/>
        <v>32267</v>
      </c>
    </row>
    <row r="15" spans="1:9">
      <c r="A15" s="67"/>
      <c r="B15" s="69" t="s">
        <v>14</v>
      </c>
      <c r="C15" s="922">
        <v>10909</v>
      </c>
      <c r="D15" s="593">
        <v>32110</v>
      </c>
      <c r="E15" s="593">
        <v>13092</v>
      </c>
      <c r="F15" s="923">
        <v>25000</v>
      </c>
      <c r="G15" s="925">
        <v>9265</v>
      </c>
      <c r="H15" s="593">
        <v>61114</v>
      </c>
      <c r="I15" s="93">
        <f t="shared" si="0"/>
        <v>151490</v>
      </c>
    </row>
    <row r="16" spans="1:9">
      <c r="A16" s="67"/>
      <c r="B16" s="69" t="s">
        <v>15</v>
      </c>
      <c r="C16" s="922">
        <v>0</v>
      </c>
      <c r="D16" s="593">
        <v>25000</v>
      </c>
      <c r="E16" s="593">
        <v>0</v>
      </c>
      <c r="F16" s="923">
        <v>0</v>
      </c>
      <c r="G16" s="925">
        <v>0</v>
      </c>
      <c r="H16" s="593">
        <v>0</v>
      </c>
      <c r="I16" s="93">
        <f t="shared" si="0"/>
        <v>25000</v>
      </c>
    </row>
    <row r="17" spans="1:10">
      <c r="A17" s="70"/>
      <c r="B17" s="69" t="s">
        <v>16</v>
      </c>
      <c r="C17" s="922">
        <v>0</v>
      </c>
      <c r="D17" s="593">
        <v>18000</v>
      </c>
      <c r="E17" s="593">
        <v>0</v>
      </c>
      <c r="F17" s="923">
        <v>25650</v>
      </c>
      <c r="G17" s="925">
        <v>0</v>
      </c>
      <c r="H17" s="593">
        <v>0</v>
      </c>
      <c r="I17" s="93">
        <f t="shared" si="0"/>
        <v>43650</v>
      </c>
    </row>
    <row r="18" spans="1:10">
      <c r="A18" s="71" t="s">
        <v>17</v>
      </c>
      <c r="B18" s="72" t="s">
        <v>1</v>
      </c>
      <c r="C18" s="927">
        <f>SUM(C19:C24)</f>
        <v>238237</v>
      </c>
      <c r="D18" s="927">
        <f t="shared" ref="D18:H18" si="3">SUM(D19:D24)</f>
        <v>94489</v>
      </c>
      <c r="E18" s="927">
        <f t="shared" si="3"/>
        <v>86227</v>
      </c>
      <c r="F18" s="927">
        <f t="shared" si="3"/>
        <v>70755</v>
      </c>
      <c r="G18" s="927">
        <f t="shared" si="3"/>
        <v>388514</v>
      </c>
      <c r="H18" s="927">
        <f t="shared" si="3"/>
        <v>94113</v>
      </c>
      <c r="I18" s="94">
        <f t="shared" si="0"/>
        <v>972335</v>
      </c>
    </row>
    <row r="19" spans="1:10">
      <c r="A19" s="67"/>
      <c r="B19" s="73" t="s">
        <v>18</v>
      </c>
      <c r="C19" s="922">
        <v>144124</v>
      </c>
      <c r="D19" s="593">
        <v>0</v>
      </c>
      <c r="E19" s="593">
        <v>0</v>
      </c>
      <c r="F19" s="923">
        <v>0</v>
      </c>
      <c r="G19" s="925">
        <v>0</v>
      </c>
      <c r="H19" s="593">
        <v>0</v>
      </c>
      <c r="I19" s="93">
        <f t="shared" si="0"/>
        <v>144124</v>
      </c>
    </row>
    <row r="20" spans="1:10">
      <c r="A20" s="67"/>
      <c r="B20" s="74" t="s">
        <v>19</v>
      </c>
      <c r="C20" s="922">
        <v>0</v>
      </c>
      <c r="D20" s="593">
        <v>0</v>
      </c>
      <c r="E20" s="593">
        <v>0</v>
      </c>
      <c r="F20" s="923">
        <v>0</v>
      </c>
      <c r="G20" s="925">
        <v>151084</v>
      </c>
      <c r="H20" s="593">
        <v>0</v>
      </c>
      <c r="I20" s="93">
        <f t="shared" si="0"/>
        <v>151084</v>
      </c>
    </row>
    <row r="21" spans="1:10">
      <c r="A21" s="67"/>
      <c r="B21" s="74" t="s">
        <v>20</v>
      </c>
      <c r="C21" s="922">
        <v>94113</v>
      </c>
      <c r="D21" s="593">
        <v>94489</v>
      </c>
      <c r="E21" s="593">
        <v>86227</v>
      </c>
      <c r="F21" s="923">
        <v>42450</v>
      </c>
      <c r="G21" s="925">
        <v>94332</v>
      </c>
      <c r="H21" s="593">
        <v>94113</v>
      </c>
      <c r="I21" s="93">
        <f t="shared" si="0"/>
        <v>505724</v>
      </c>
    </row>
    <row r="22" spans="1:10">
      <c r="A22" s="67"/>
      <c r="B22" s="69" t="s">
        <v>21</v>
      </c>
      <c r="C22" s="922">
        <v>0</v>
      </c>
      <c r="D22" s="593">
        <v>0</v>
      </c>
      <c r="E22" s="593">
        <v>0</v>
      </c>
      <c r="F22" s="923">
        <v>28305</v>
      </c>
      <c r="G22" s="925">
        <v>56610</v>
      </c>
      <c r="H22" s="595">
        <v>0</v>
      </c>
      <c r="I22" s="93">
        <f t="shared" si="0"/>
        <v>84915</v>
      </c>
    </row>
    <row r="23" spans="1:10">
      <c r="A23" s="67"/>
      <c r="B23" s="69" t="s">
        <v>22</v>
      </c>
      <c r="C23" s="922">
        <v>0</v>
      </c>
      <c r="D23" s="593">
        <v>0</v>
      </c>
      <c r="E23" s="593">
        <v>0</v>
      </c>
      <c r="F23" s="928">
        <v>0</v>
      </c>
      <c r="G23" s="925">
        <v>0</v>
      </c>
      <c r="H23" s="593">
        <v>0</v>
      </c>
      <c r="I23" s="93">
        <f t="shared" si="0"/>
        <v>0</v>
      </c>
    </row>
    <row r="24" spans="1:10">
      <c r="A24" s="70"/>
      <c r="B24" s="69" t="s">
        <v>23</v>
      </c>
      <c r="C24" s="922">
        <v>0</v>
      </c>
      <c r="D24" s="593">
        <v>0</v>
      </c>
      <c r="E24" s="593">
        <v>0</v>
      </c>
      <c r="F24" s="923">
        <v>0</v>
      </c>
      <c r="G24" s="925">
        <v>86488</v>
      </c>
      <c r="H24" s="929">
        <v>0</v>
      </c>
      <c r="I24" s="93">
        <f t="shared" si="0"/>
        <v>86488</v>
      </c>
    </row>
    <row r="25" spans="1:10" s="33" customFormat="1">
      <c r="C25" s="930"/>
      <c r="D25" s="931"/>
      <c r="E25" s="931"/>
      <c r="F25" s="932"/>
      <c r="G25" s="932"/>
      <c r="H25" s="931"/>
      <c r="I25" s="95"/>
    </row>
    <row r="26" spans="1:10" s="33" customFormat="1">
      <c r="C26" s="930"/>
      <c r="D26" s="931"/>
      <c r="E26" s="931"/>
      <c r="F26" s="932"/>
      <c r="G26" s="932"/>
      <c r="H26" s="931"/>
      <c r="I26" s="95"/>
    </row>
    <row r="27" spans="1:10" s="35" customFormat="1">
      <c r="A27" s="32" t="s">
        <v>24</v>
      </c>
      <c r="B27" s="34"/>
      <c r="C27" s="933">
        <v>54750</v>
      </c>
      <c r="D27" s="934">
        <v>54750</v>
      </c>
      <c r="E27" s="934">
        <v>54900</v>
      </c>
      <c r="F27" s="935">
        <v>50100</v>
      </c>
      <c r="G27" s="936">
        <v>54750</v>
      </c>
      <c r="H27" s="934">
        <v>76350</v>
      </c>
      <c r="I27" s="96">
        <f>SUM(C27:H27)</f>
        <v>345600</v>
      </c>
      <c r="J27" s="27"/>
    </row>
    <row r="28" spans="1:10" s="35" customFormat="1">
      <c r="A28" s="32" t="s">
        <v>25</v>
      </c>
      <c r="B28" s="34"/>
      <c r="C28" s="933">
        <v>21600</v>
      </c>
      <c r="D28" s="934">
        <v>21600</v>
      </c>
      <c r="E28" s="934">
        <v>21600</v>
      </c>
      <c r="F28" s="935">
        <v>19800</v>
      </c>
      <c r="G28" s="936">
        <v>36000</v>
      </c>
      <c r="H28" s="934">
        <v>21600</v>
      </c>
      <c r="I28" s="96">
        <f>SUM(C28:H28)</f>
        <v>142200</v>
      </c>
      <c r="J28" s="27"/>
    </row>
    <row r="29" spans="1:10" s="35" customFormat="1">
      <c r="A29" s="32" t="s">
        <v>26</v>
      </c>
      <c r="B29" s="34"/>
      <c r="C29" s="933">
        <v>0</v>
      </c>
      <c r="D29" s="934">
        <v>0</v>
      </c>
      <c r="E29" s="934">
        <v>0</v>
      </c>
      <c r="F29" s="935">
        <v>0</v>
      </c>
      <c r="G29" s="936">
        <v>6000</v>
      </c>
      <c r="H29" s="934">
        <v>0</v>
      </c>
      <c r="I29" s="96">
        <f>SUM(C29:H29)</f>
        <v>6000</v>
      </c>
      <c r="J29" s="27"/>
    </row>
    <row r="30" spans="1:10" s="35" customFormat="1">
      <c r="A30" s="36"/>
      <c r="C30" s="930"/>
      <c r="D30" s="937"/>
      <c r="E30" s="937"/>
      <c r="F30" s="937"/>
      <c r="G30" s="937"/>
      <c r="H30" s="937"/>
      <c r="I30" s="97"/>
      <c r="J30" s="27"/>
    </row>
    <row r="31" spans="1:10" s="35" customFormat="1">
      <c r="A31" s="36"/>
      <c r="C31" s="938"/>
      <c r="D31" s="937"/>
      <c r="E31" s="937"/>
      <c r="F31" s="937"/>
      <c r="G31" s="937"/>
      <c r="H31" s="937"/>
      <c r="I31" s="75"/>
      <c r="J31" s="27"/>
    </row>
    <row r="32" spans="1:10" ht="22.15" customHeight="1">
      <c r="A32" s="1078"/>
      <c r="B32" s="1078"/>
      <c r="C32" s="939"/>
      <c r="D32" s="940"/>
      <c r="E32" s="940"/>
      <c r="F32" s="940"/>
      <c r="G32" s="940"/>
      <c r="H32" s="940"/>
      <c r="I32" s="76"/>
    </row>
    <row r="33" spans="1:9" ht="36" customHeight="1">
      <c r="A33" s="1079" t="s">
        <v>28</v>
      </c>
      <c r="B33" s="1079"/>
      <c r="C33" s="941">
        <f>C29+C28+C27+C18+C12+C6</f>
        <v>365880.13</v>
      </c>
      <c r="D33" s="941">
        <f t="shared" ref="D33:I33" si="4">D29+D28+D27+D18+D12+D6</f>
        <v>294834.95</v>
      </c>
      <c r="E33" s="941">
        <f t="shared" si="4"/>
        <v>206829.28</v>
      </c>
      <c r="F33" s="941">
        <f t="shared" si="4"/>
        <v>237292.45</v>
      </c>
      <c r="G33" s="941">
        <f t="shared" si="4"/>
        <v>557297</v>
      </c>
      <c r="H33" s="941">
        <f t="shared" si="4"/>
        <v>335426.21000000002</v>
      </c>
      <c r="I33" s="77">
        <f t="shared" si="4"/>
        <v>1997560.02</v>
      </c>
    </row>
    <row r="34" spans="1:9">
      <c r="C34" s="37"/>
      <c r="D34" s="37"/>
      <c r="E34" s="37"/>
      <c r="F34" s="37"/>
      <c r="G34" s="37"/>
      <c r="H34" s="37"/>
      <c r="I34" s="37"/>
    </row>
    <row r="35" spans="1:9">
      <c r="C35" s="37"/>
      <c r="D35" s="37"/>
      <c r="E35" s="37"/>
      <c r="F35" s="37"/>
      <c r="G35" s="37"/>
      <c r="H35" s="37"/>
    </row>
    <row r="36" spans="1:9">
      <c r="B36" s="27" t="s">
        <v>29</v>
      </c>
      <c r="C36" s="37"/>
      <c r="D36" s="37"/>
      <c r="E36" s="37"/>
      <c r="F36" s="37"/>
      <c r="G36" s="37"/>
      <c r="H36" s="37"/>
    </row>
    <row r="38" spans="1:9">
      <c r="C38" s="27" t="s">
        <v>29</v>
      </c>
    </row>
    <row r="40" spans="1:9">
      <c r="C40" s="37"/>
      <c r="D40" s="37"/>
      <c r="E40" s="37"/>
      <c r="F40" s="37"/>
      <c r="G40" s="37"/>
      <c r="H40" s="37"/>
    </row>
  </sheetData>
  <mergeCells count="11">
    <mergeCell ref="A32:B32"/>
    <mergeCell ref="A33:B33"/>
    <mergeCell ref="A1:I1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40"/>
  <sheetViews>
    <sheetView zoomScale="70" zoomScaleNormal="7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C33" sqref="C33"/>
    </sheetView>
  </sheetViews>
  <sheetFormatPr defaultColWidth="14.375" defaultRowHeight="23.25"/>
  <cols>
    <col min="1" max="1" width="14.375" style="409" customWidth="1"/>
    <col min="2" max="4" width="12.5" style="409" customWidth="1"/>
    <col min="5" max="5" width="14.25" style="409" customWidth="1"/>
    <col min="6" max="25" width="12.5" style="409" customWidth="1"/>
    <col min="26" max="26" width="13.5" style="472" customWidth="1"/>
    <col min="27" max="16384" width="14.375" style="409"/>
  </cols>
  <sheetData>
    <row r="1" spans="1:26" ht="29.25">
      <c r="A1" s="1157" t="s">
        <v>124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  <c r="S1" s="1157"/>
      <c r="T1" s="1157"/>
      <c r="U1" s="1157"/>
      <c r="V1" s="1157"/>
      <c r="W1" s="1157"/>
      <c r="X1" s="1157"/>
      <c r="Y1" s="1157"/>
      <c r="Z1" s="1157"/>
    </row>
    <row r="2" spans="1:26">
      <c r="B2" s="1190" t="s">
        <v>0</v>
      </c>
      <c r="C2" s="1182" t="s">
        <v>125</v>
      </c>
      <c r="D2" s="1184" t="s">
        <v>126</v>
      </c>
      <c r="E2" s="1182" t="s">
        <v>127</v>
      </c>
      <c r="F2" s="1184" t="s">
        <v>128</v>
      </c>
      <c r="G2" s="1184" t="s">
        <v>129</v>
      </c>
      <c r="H2" s="1245" t="s">
        <v>130</v>
      </c>
      <c r="I2" s="1182" t="s">
        <v>131</v>
      </c>
      <c r="J2" s="1182" t="s">
        <v>132</v>
      </c>
      <c r="K2" s="1182" t="s">
        <v>133</v>
      </c>
      <c r="L2" s="1184" t="s">
        <v>134</v>
      </c>
      <c r="M2" s="1182" t="s">
        <v>135</v>
      </c>
      <c r="N2" s="1182" t="s">
        <v>136</v>
      </c>
      <c r="O2" s="1182" t="s">
        <v>137</v>
      </c>
      <c r="P2" s="1184" t="s">
        <v>138</v>
      </c>
      <c r="Q2" s="1182" t="s">
        <v>139</v>
      </c>
      <c r="R2" s="1184" t="s">
        <v>140</v>
      </c>
      <c r="S2" s="1184" t="s">
        <v>141</v>
      </c>
      <c r="T2" s="1184" t="s">
        <v>142</v>
      </c>
      <c r="U2" s="1182" t="s">
        <v>143</v>
      </c>
      <c r="V2" s="1182" t="s">
        <v>144</v>
      </c>
      <c r="W2" s="1182" t="s">
        <v>145</v>
      </c>
      <c r="X2" s="1184" t="s">
        <v>146</v>
      </c>
      <c r="Y2" s="1184" t="s">
        <v>147</v>
      </c>
      <c r="Z2" s="1247" t="s">
        <v>1</v>
      </c>
    </row>
    <row r="3" spans="1:26">
      <c r="A3" s="170" t="s">
        <v>2</v>
      </c>
      <c r="B3" s="1191"/>
      <c r="C3" s="1183"/>
      <c r="D3" s="1185"/>
      <c r="E3" s="1183"/>
      <c r="F3" s="1185"/>
      <c r="G3" s="1185"/>
      <c r="H3" s="1246"/>
      <c r="I3" s="1183"/>
      <c r="J3" s="1183"/>
      <c r="K3" s="1183"/>
      <c r="L3" s="1185"/>
      <c r="M3" s="1183"/>
      <c r="N3" s="1183"/>
      <c r="O3" s="1183"/>
      <c r="P3" s="1185"/>
      <c r="Q3" s="1183"/>
      <c r="R3" s="1185"/>
      <c r="S3" s="1185"/>
      <c r="T3" s="1185"/>
      <c r="U3" s="1183"/>
      <c r="V3" s="1183"/>
      <c r="W3" s="1183"/>
      <c r="X3" s="1185"/>
      <c r="Y3" s="1185"/>
      <c r="Z3" s="1248"/>
    </row>
    <row r="4" spans="1:26">
      <c r="A4" s="171" t="s">
        <v>3</v>
      </c>
      <c r="B4" s="413"/>
      <c r="C4" s="415">
        <v>5100</v>
      </c>
      <c r="D4" s="414">
        <v>1710</v>
      </c>
      <c r="E4" s="415">
        <v>2247</v>
      </c>
      <c r="F4" s="414">
        <v>955</v>
      </c>
      <c r="G4" s="414">
        <v>1147</v>
      </c>
      <c r="H4" s="416">
        <v>650</v>
      </c>
      <c r="I4" s="415">
        <v>2691</v>
      </c>
      <c r="J4" s="415">
        <v>2567</v>
      </c>
      <c r="K4" s="415">
        <v>3645</v>
      </c>
      <c r="L4" s="414">
        <v>916</v>
      </c>
      <c r="M4" s="415">
        <v>2168</v>
      </c>
      <c r="N4" s="415">
        <v>2687</v>
      </c>
      <c r="O4" s="415">
        <v>2113</v>
      </c>
      <c r="P4" s="414">
        <v>1726</v>
      </c>
      <c r="Q4" s="415">
        <v>2041</v>
      </c>
      <c r="R4" s="414">
        <v>1311</v>
      </c>
      <c r="S4" s="414">
        <v>1660</v>
      </c>
      <c r="T4" s="414">
        <v>1338</v>
      </c>
      <c r="U4" s="415">
        <v>2001</v>
      </c>
      <c r="V4" s="415">
        <v>2425</v>
      </c>
      <c r="W4" s="415">
        <v>2200</v>
      </c>
      <c r="X4" s="414">
        <v>1463</v>
      </c>
      <c r="Y4" s="414">
        <v>1865</v>
      </c>
      <c r="Z4" s="417">
        <f>SUM(C4:Y4)</f>
        <v>46626</v>
      </c>
    </row>
    <row r="5" spans="1:26">
      <c r="A5" s="173" t="s">
        <v>4</v>
      </c>
      <c r="B5" s="413"/>
      <c r="C5" s="415">
        <v>2635</v>
      </c>
      <c r="D5" s="414">
        <v>977</v>
      </c>
      <c r="E5" s="415">
        <v>1284</v>
      </c>
      <c r="F5" s="414">
        <v>674</v>
      </c>
      <c r="G5" s="414">
        <v>727</v>
      </c>
      <c r="H5" s="416">
        <v>474</v>
      </c>
      <c r="I5" s="415">
        <v>1623</v>
      </c>
      <c r="J5" s="415">
        <v>1583</v>
      </c>
      <c r="K5" s="415">
        <v>1671</v>
      </c>
      <c r="L5" s="414">
        <v>558</v>
      </c>
      <c r="M5" s="415">
        <v>1395</v>
      </c>
      <c r="N5" s="415">
        <v>1767</v>
      </c>
      <c r="O5" s="415">
        <v>1455</v>
      </c>
      <c r="P5" s="414">
        <v>834</v>
      </c>
      <c r="Q5" s="415">
        <v>1109</v>
      </c>
      <c r="R5" s="414">
        <v>674</v>
      </c>
      <c r="S5" s="414">
        <v>818</v>
      </c>
      <c r="T5" s="414">
        <v>782</v>
      </c>
      <c r="U5" s="415">
        <v>1100</v>
      </c>
      <c r="V5" s="415">
        <v>1422</v>
      </c>
      <c r="W5" s="415">
        <v>1833</v>
      </c>
      <c r="X5" s="414">
        <v>780</v>
      </c>
      <c r="Y5" s="414">
        <v>935</v>
      </c>
      <c r="Z5" s="417">
        <f>SUM(C5:Y5)</f>
        <v>27110</v>
      </c>
    </row>
    <row r="6" spans="1:26">
      <c r="A6" s="418" t="s">
        <v>5</v>
      </c>
      <c r="B6" s="419" t="s">
        <v>1</v>
      </c>
      <c r="C6" s="236">
        <f>SUM(C7:C11)</f>
        <v>40656</v>
      </c>
      <c r="D6" s="254">
        <f t="shared" ref="D6:Y6" si="0">SUM(D7:D11)</f>
        <v>40656</v>
      </c>
      <c r="E6" s="236">
        <f t="shared" si="0"/>
        <v>32952</v>
      </c>
      <c r="F6" s="254">
        <f t="shared" si="0"/>
        <v>32952</v>
      </c>
      <c r="G6" s="254">
        <f t="shared" si="0"/>
        <v>32952</v>
      </c>
      <c r="H6" s="251">
        <f t="shared" si="0"/>
        <v>32952</v>
      </c>
      <c r="I6" s="236">
        <f t="shared" si="0"/>
        <v>32952</v>
      </c>
      <c r="J6" s="236">
        <f t="shared" si="0"/>
        <v>32952</v>
      </c>
      <c r="K6" s="236">
        <f t="shared" si="0"/>
        <v>32952</v>
      </c>
      <c r="L6" s="254">
        <f t="shared" si="0"/>
        <v>32952</v>
      </c>
      <c r="M6" s="236">
        <f t="shared" si="0"/>
        <v>32952</v>
      </c>
      <c r="N6" s="236">
        <f t="shared" si="0"/>
        <v>32952</v>
      </c>
      <c r="O6" s="236">
        <f t="shared" si="0"/>
        <v>32952</v>
      </c>
      <c r="P6" s="254">
        <f t="shared" si="0"/>
        <v>32952</v>
      </c>
      <c r="Q6" s="236">
        <f t="shared" si="0"/>
        <v>32952</v>
      </c>
      <c r="R6" s="254">
        <f t="shared" si="0"/>
        <v>32952</v>
      </c>
      <c r="S6" s="254">
        <f t="shared" si="0"/>
        <v>32952</v>
      </c>
      <c r="T6" s="254">
        <f t="shared" si="0"/>
        <v>32952</v>
      </c>
      <c r="U6" s="236">
        <f t="shared" si="0"/>
        <v>32952</v>
      </c>
      <c r="V6" s="236">
        <f t="shared" si="0"/>
        <v>32952</v>
      </c>
      <c r="W6" s="236">
        <f t="shared" si="0"/>
        <v>32952</v>
      </c>
      <c r="X6" s="254">
        <f t="shared" si="0"/>
        <v>32952</v>
      </c>
      <c r="Y6" s="254">
        <f t="shared" si="0"/>
        <v>32952</v>
      </c>
      <c r="Z6" s="417">
        <f t="shared" ref="Z6:Z24" si="1">SUM(C6:Y6)</f>
        <v>773304</v>
      </c>
    </row>
    <row r="7" spans="1:26">
      <c r="A7" s="420"/>
      <c r="B7" s="421" t="s">
        <v>6</v>
      </c>
      <c r="C7" s="423">
        <v>1200</v>
      </c>
      <c r="D7" s="422">
        <v>1200</v>
      </c>
      <c r="E7" s="423">
        <v>1200</v>
      </c>
      <c r="F7" s="422">
        <v>1200</v>
      </c>
      <c r="G7" s="422">
        <v>1200</v>
      </c>
      <c r="H7" s="424">
        <v>1200</v>
      </c>
      <c r="I7" s="423">
        <v>1200</v>
      </c>
      <c r="J7" s="423">
        <v>1200</v>
      </c>
      <c r="K7" s="423">
        <v>1200</v>
      </c>
      <c r="L7" s="422">
        <v>1200</v>
      </c>
      <c r="M7" s="423">
        <v>1200</v>
      </c>
      <c r="N7" s="423">
        <v>1200</v>
      </c>
      <c r="O7" s="423">
        <v>1200</v>
      </c>
      <c r="P7" s="422">
        <v>1200</v>
      </c>
      <c r="Q7" s="423">
        <v>1200</v>
      </c>
      <c r="R7" s="422">
        <v>1200</v>
      </c>
      <c r="S7" s="422">
        <v>1200</v>
      </c>
      <c r="T7" s="422">
        <v>1200</v>
      </c>
      <c r="U7" s="423">
        <v>1200</v>
      </c>
      <c r="V7" s="423">
        <v>1200</v>
      </c>
      <c r="W7" s="423">
        <v>1200</v>
      </c>
      <c r="X7" s="422">
        <v>1200</v>
      </c>
      <c r="Y7" s="422">
        <v>1200</v>
      </c>
      <c r="Z7" s="417">
        <f t="shared" si="1"/>
        <v>27600</v>
      </c>
    </row>
    <row r="8" spans="1:26">
      <c r="A8" s="420"/>
      <c r="B8" s="425" t="s">
        <v>7</v>
      </c>
      <c r="C8" s="423">
        <v>19128</v>
      </c>
      <c r="D8" s="422">
        <v>19128</v>
      </c>
      <c r="E8" s="423">
        <v>15276</v>
      </c>
      <c r="F8" s="422">
        <v>15276</v>
      </c>
      <c r="G8" s="422">
        <v>15276</v>
      </c>
      <c r="H8" s="424">
        <v>15276</v>
      </c>
      <c r="I8" s="423">
        <v>15276</v>
      </c>
      <c r="J8" s="423">
        <v>15276</v>
      </c>
      <c r="K8" s="423">
        <v>15276</v>
      </c>
      <c r="L8" s="422">
        <v>15276</v>
      </c>
      <c r="M8" s="423">
        <v>15276</v>
      </c>
      <c r="N8" s="423">
        <v>15276</v>
      </c>
      <c r="O8" s="423">
        <v>15276</v>
      </c>
      <c r="P8" s="422">
        <v>15276</v>
      </c>
      <c r="Q8" s="423">
        <v>15276</v>
      </c>
      <c r="R8" s="422">
        <v>15276</v>
      </c>
      <c r="S8" s="422">
        <v>15276</v>
      </c>
      <c r="T8" s="422">
        <v>15276</v>
      </c>
      <c r="U8" s="423">
        <v>15276</v>
      </c>
      <c r="V8" s="423">
        <v>15276</v>
      </c>
      <c r="W8" s="423">
        <v>15276</v>
      </c>
      <c r="X8" s="422">
        <v>15276</v>
      </c>
      <c r="Y8" s="422">
        <v>15276</v>
      </c>
      <c r="Z8" s="417">
        <f t="shared" si="1"/>
        <v>359052</v>
      </c>
    </row>
    <row r="9" spans="1:26">
      <c r="A9" s="420"/>
      <c r="B9" s="425" t="s">
        <v>8</v>
      </c>
      <c r="C9" s="423">
        <v>1200</v>
      </c>
      <c r="D9" s="422">
        <v>1200</v>
      </c>
      <c r="E9" s="423">
        <v>1200</v>
      </c>
      <c r="F9" s="422">
        <v>1200</v>
      </c>
      <c r="G9" s="422">
        <v>1200</v>
      </c>
      <c r="H9" s="424">
        <v>1200</v>
      </c>
      <c r="I9" s="423">
        <v>1200</v>
      </c>
      <c r="J9" s="423">
        <v>1200</v>
      </c>
      <c r="K9" s="423">
        <v>1200</v>
      </c>
      <c r="L9" s="422">
        <v>1200</v>
      </c>
      <c r="M9" s="423">
        <v>1200</v>
      </c>
      <c r="N9" s="423">
        <v>1200</v>
      </c>
      <c r="O9" s="423">
        <v>1200</v>
      </c>
      <c r="P9" s="422">
        <v>1200</v>
      </c>
      <c r="Q9" s="423">
        <v>1200</v>
      </c>
      <c r="R9" s="422">
        <v>1200</v>
      </c>
      <c r="S9" s="422">
        <v>1200</v>
      </c>
      <c r="T9" s="422">
        <v>1200</v>
      </c>
      <c r="U9" s="423">
        <v>1200</v>
      </c>
      <c r="V9" s="423">
        <v>1200</v>
      </c>
      <c r="W9" s="423">
        <v>1200</v>
      </c>
      <c r="X9" s="422">
        <v>1200</v>
      </c>
      <c r="Y9" s="422">
        <v>1200</v>
      </c>
      <c r="Z9" s="417">
        <f t="shared" si="1"/>
        <v>27600</v>
      </c>
    </row>
    <row r="10" spans="1:26">
      <c r="A10" s="420"/>
      <c r="B10" s="425" t="s">
        <v>9</v>
      </c>
      <c r="C10" s="423">
        <v>7572</v>
      </c>
      <c r="D10" s="422">
        <v>7572</v>
      </c>
      <c r="E10" s="423">
        <v>7572</v>
      </c>
      <c r="F10" s="422">
        <v>7572</v>
      </c>
      <c r="G10" s="422">
        <v>7572</v>
      </c>
      <c r="H10" s="424">
        <v>7572</v>
      </c>
      <c r="I10" s="423">
        <v>7572</v>
      </c>
      <c r="J10" s="423">
        <v>7572</v>
      </c>
      <c r="K10" s="423">
        <v>7572</v>
      </c>
      <c r="L10" s="422">
        <v>7572</v>
      </c>
      <c r="M10" s="423">
        <v>7572</v>
      </c>
      <c r="N10" s="423">
        <v>7572</v>
      </c>
      <c r="O10" s="423">
        <v>7572</v>
      </c>
      <c r="P10" s="422">
        <v>7572</v>
      </c>
      <c r="Q10" s="423">
        <v>7572</v>
      </c>
      <c r="R10" s="422">
        <v>7572</v>
      </c>
      <c r="S10" s="422">
        <v>7572</v>
      </c>
      <c r="T10" s="422">
        <v>7572</v>
      </c>
      <c r="U10" s="423">
        <v>7572</v>
      </c>
      <c r="V10" s="423">
        <v>7572</v>
      </c>
      <c r="W10" s="423">
        <v>7572</v>
      </c>
      <c r="X10" s="422">
        <v>7572</v>
      </c>
      <c r="Y10" s="422">
        <v>7572</v>
      </c>
      <c r="Z10" s="417">
        <f t="shared" si="1"/>
        <v>174156</v>
      </c>
    </row>
    <row r="11" spans="1:26">
      <c r="A11" s="426"/>
      <c r="B11" s="425" t="s">
        <v>10</v>
      </c>
      <c r="C11" s="423">
        <v>11556</v>
      </c>
      <c r="D11" s="422">
        <v>11556</v>
      </c>
      <c r="E11" s="423">
        <v>7704</v>
      </c>
      <c r="F11" s="422">
        <v>7704</v>
      </c>
      <c r="G11" s="422">
        <v>7704</v>
      </c>
      <c r="H11" s="424">
        <v>7704</v>
      </c>
      <c r="I11" s="423">
        <v>7704</v>
      </c>
      <c r="J11" s="423">
        <v>7704</v>
      </c>
      <c r="K11" s="423">
        <v>7704</v>
      </c>
      <c r="L11" s="422">
        <v>7704</v>
      </c>
      <c r="M11" s="423">
        <v>7704</v>
      </c>
      <c r="N11" s="423">
        <v>7704</v>
      </c>
      <c r="O11" s="423">
        <v>7704</v>
      </c>
      <c r="P11" s="422">
        <v>7704</v>
      </c>
      <c r="Q11" s="423">
        <v>7704</v>
      </c>
      <c r="R11" s="422">
        <v>7704</v>
      </c>
      <c r="S11" s="422">
        <v>7704</v>
      </c>
      <c r="T11" s="422">
        <v>7704</v>
      </c>
      <c r="U11" s="423">
        <v>7704</v>
      </c>
      <c r="V11" s="423">
        <v>7704</v>
      </c>
      <c r="W11" s="423">
        <v>7704</v>
      </c>
      <c r="X11" s="422">
        <v>7704</v>
      </c>
      <c r="Y11" s="422">
        <v>7704</v>
      </c>
      <c r="Z11" s="417">
        <f t="shared" si="1"/>
        <v>184896</v>
      </c>
    </row>
    <row r="12" spans="1:26">
      <c r="A12" s="427" t="s">
        <v>11</v>
      </c>
      <c r="B12" s="428" t="s">
        <v>1</v>
      </c>
      <c r="C12" s="430">
        <f>SUM(C13:C17)</f>
        <v>7350</v>
      </c>
      <c r="D12" s="429">
        <f t="shared" ref="D12:Y12" si="2">SUM(D13:D17)</f>
        <v>11100</v>
      </c>
      <c r="E12" s="430">
        <f t="shared" si="2"/>
        <v>3500</v>
      </c>
      <c r="F12" s="429">
        <f t="shared" si="2"/>
        <v>4000</v>
      </c>
      <c r="G12" s="429">
        <f t="shared" si="2"/>
        <v>4500</v>
      </c>
      <c r="H12" s="431">
        <f t="shared" si="2"/>
        <v>3500</v>
      </c>
      <c r="I12" s="430">
        <f t="shared" si="2"/>
        <v>7915</v>
      </c>
      <c r="J12" s="430">
        <f t="shared" si="2"/>
        <v>5000</v>
      </c>
      <c r="K12" s="430">
        <f t="shared" si="2"/>
        <v>13000</v>
      </c>
      <c r="L12" s="429">
        <f t="shared" si="2"/>
        <v>4500</v>
      </c>
      <c r="M12" s="430">
        <f t="shared" si="2"/>
        <v>4750</v>
      </c>
      <c r="N12" s="430">
        <f t="shared" si="2"/>
        <v>5000</v>
      </c>
      <c r="O12" s="430">
        <f t="shared" si="2"/>
        <v>4320</v>
      </c>
      <c r="P12" s="429">
        <f t="shared" si="2"/>
        <v>5326</v>
      </c>
      <c r="Q12" s="430">
        <f t="shared" si="2"/>
        <v>5060</v>
      </c>
      <c r="R12" s="429">
        <f t="shared" si="2"/>
        <v>6000</v>
      </c>
      <c r="S12" s="429">
        <f t="shared" si="2"/>
        <v>5130</v>
      </c>
      <c r="T12" s="429">
        <f t="shared" si="2"/>
        <v>4810</v>
      </c>
      <c r="U12" s="430">
        <f t="shared" si="2"/>
        <v>4550</v>
      </c>
      <c r="V12" s="430">
        <f t="shared" si="2"/>
        <v>5431</v>
      </c>
      <c r="W12" s="430">
        <f t="shared" si="2"/>
        <v>8000</v>
      </c>
      <c r="X12" s="429">
        <f t="shared" si="2"/>
        <v>4500</v>
      </c>
      <c r="Y12" s="429">
        <f t="shared" si="2"/>
        <v>5060</v>
      </c>
      <c r="Z12" s="417">
        <f t="shared" si="1"/>
        <v>132302</v>
      </c>
    </row>
    <row r="13" spans="1:26">
      <c r="A13" s="420"/>
      <c r="B13" s="425" t="s">
        <v>12</v>
      </c>
      <c r="C13" s="423">
        <v>3000</v>
      </c>
      <c r="D13" s="422">
        <v>3000</v>
      </c>
      <c r="E13" s="423">
        <v>2000</v>
      </c>
      <c r="F13" s="429">
        <v>2200</v>
      </c>
      <c r="G13" s="429">
        <v>2000</v>
      </c>
      <c r="H13" s="424">
        <v>1200</v>
      </c>
      <c r="I13" s="423">
        <v>3000</v>
      </c>
      <c r="J13" s="423">
        <v>1250</v>
      </c>
      <c r="K13" s="423">
        <v>7500</v>
      </c>
      <c r="L13" s="422">
        <v>2500</v>
      </c>
      <c r="M13" s="423">
        <v>2000</v>
      </c>
      <c r="N13" s="423">
        <v>2600</v>
      </c>
      <c r="O13" s="423">
        <v>1780</v>
      </c>
      <c r="P13" s="422">
        <v>2678</v>
      </c>
      <c r="Q13" s="423">
        <v>2560</v>
      </c>
      <c r="R13" s="422">
        <v>2800</v>
      </c>
      <c r="S13" s="422">
        <v>2570</v>
      </c>
      <c r="T13" s="422">
        <v>3560</v>
      </c>
      <c r="U13" s="423">
        <v>2450</v>
      </c>
      <c r="V13" s="423">
        <v>2781</v>
      </c>
      <c r="W13" s="432">
        <v>4500</v>
      </c>
      <c r="X13" s="429">
        <v>2500</v>
      </c>
      <c r="Y13" s="429">
        <v>2650</v>
      </c>
      <c r="Z13" s="417">
        <f t="shared" si="1"/>
        <v>63079</v>
      </c>
    </row>
    <row r="14" spans="1:26">
      <c r="A14" s="420"/>
      <c r="B14" s="425" t="s">
        <v>13</v>
      </c>
      <c r="C14" s="423" t="s">
        <v>29</v>
      </c>
      <c r="D14" s="422"/>
      <c r="E14" s="423"/>
      <c r="F14" s="429"/>
      <c r="G14" s="429"/>
      <c r="H14" s="424"/>
      <c r="I14" s="423"/>
      <c r="J14" s="423"/>
      <c r="K14" s="423"/>
      <c r="L14" s="422"/>
      <c r="M14" s="423"/>
      <c r="N14" s="423"/>
      <c r="O14" s="423"/>
      <c r="P14" s="422"/>
      <c r="Q14" s="423"/>
      <c r="R14" s="422"/>
      <c r="S14" s="422"/>
      <c r="T14" s="422"/>
      <c r="U14" s="423"/>
      <c r="V14" s="423"/>
      <c r="W14" s="432"/>
      <c r="X14" s="433"/>
      <c r="Y14" s="433"/>
      <c r="Z14" s="417">
        <f t="shared" si="1"/>
        <v>0</v>
      </c>
    </row>
    <row r="15" spans="1:26">
      <c r="A15" s="420"/>
      <c r="B15" s="425" t="s">
        <v>14</v>
      </c>
      <c r="C15" s="423">
        <v>4350</v>
      </c>
      <c r="D15" s="422">
        <v>8100</v>
      </c>
      <c r="E15" s="423">
        <v>1500</v>
      </c>
      <c r="F15" s="429">
        <v>1800</v>
      </c>
      <c r="G15" s="429">
        <v>2500</v>
      </c>
      <c r="H15" s="424">
        <v>2300</v>
      </c>
      <c r="I15" s="423">
        <v>4915</v>
      </c>
      <c r="J15" s="423">
        <v>3750</v>
      </c>
      <c r="K15" s="423">
        <v>5500</v>
      </c>
      <c r="L15" s="422">
        <v>2000</v>
      </c>
      <c r="M15" s="423">
        <v>2750</v>
      </c>
      <c r="N15" s="423">
        <v>2400</v>
      </c>
      <c r="O15" s="423">
        <v>2540</v>
      </c>
      <c r="P15" s="422">
        <v>2648</v>
      </c>
      <c r="Q15" s="423">
        <v>2500</v>
      </c>
      <c r="R15" s="422">
        <v>3200</v>
      </c>
      <c r="S15" s="422">
        <v>2560</v>
      </c>
      <c r="T15" s="422">
        <v>1250</v>
      </c>
      <c r="U15" s="423">
        <v>2100</v>
      </c>
      <c r="V15" s="423">
        <v>2650</v>
      </c>
      <c r="W15" s="432">
        <v>3500</v>
      </c>
      <c r="X15" s="433">
        <v>2000</v>
      </c>
      <c r="Y15" s="433">
        <v>2410</v>
      </c>
      <c r="Z15" s="417">
        <f t="shared" si="1"/>
        <v>69223</v>
      </c>
    </row>
    <row r="16" spans="1:26">
      <c r="A16" s="420"/>
      <c r="B16" s="425" t="s">
        <v>15</v>
      </c>
      <c r="C16" s="423"/>
      <c r="D16" s="422"/>
      <c r="E16" s="423"/>
      <c r="F16" s="429"/>
      <c r="G16" s="429"/>
      <c r="H16" s="424"/>
      <c r="I16" s="423"/>
      <c r="J16" s="423"/>
      <c r="K16" s="423"/>
      <c r="L16" s="422"/>
      <c r="M16" s="423"/>
      <c r="N16" s="423"/>
      <c r="O16" s="423"/>
      <c r="P16" s="422"/>
      <c r="Q16" s="423"/>
      <c r="R16" s="422"/>
      <c r="S16" s="422"/>
      <c r="T16" s="422"/>
      <c r="U16" s="423"/>
      <c r="V16" s="423"/>
      <c r="W16" s="432"/>
      <c r="X16" s="433"/>
      <c r="Y16" s="433"/>
      <c r="Z16" s="417">
        <f t="shared" si="1"/>
        <v>0</v>
      </c>
    </row>
    <row r="17" spans="1:27">
      <c r="A17" s="426"/>
      <c r="B17" s="425" t="s">
        <v>16</v>
      </c>
      <c r="C17" s="423"/>
      <c r="D17" s="422"/>
      <c r="E17" s="423"/>
      <c r="F17" s="429"/>
      <c r="G17" s="429"/>
      <c r="H17" s="424"/>
      <c r="I17" s="423"/>
      <c r="J17" s="423"/>
      <c r="K17" s="423"/>
      <c r="L17" s="422"/>
      <c r="M17" s="423"/>
      <c r="N17" s="423"/>
      <c r="O17" s="423"/>
      <c r="P17" s="422"/>
      <c r="Q17" s="423"/>
      <c r="R17" s="422"/>
      <c r="S17" s="422"/>
      <c r="T17" s="422"/>
      <c r="U17" s="423"/>
      <c r="V17" s="423"/>
      <c r="W17" s="423"/>
      <c r="X17" s="429"/>
      <c r="Y17" s="429"/>
      <c r="Z17" s="417">
        <f t="shared" si="1"/>
        <v>0</v>
      </c>
    </row>
    <row r="18" spans="1:27">
      <c r="A18" s="427" t="s">
        <v>17</v>
      </c>
      <c r="B18" s="428" t="s">
        <v>1</v>
      </c>
      <c r="C18" s="473">
        <v>20214</v>
      </c>
      <c r="D18" s="434">
        <v>66525</v>
      </c>
      <c r="E18" s="435">
        <v>74618</v>
      </c>
      <c r="F18" s="434">
        <v>174240</v>
      </c>
      <c r="G18" s="434">
        <v>198022</v>
      </c>
      <c r="H18" s="436">
        <v>44925</v>
      </c>
      <c r="I18" s="435">
        <v>168718</v>
      </c>
      <c r="J18" s="437">
        <v>72072</v>
      </c>
      <c r="K18" s="437">
        <v>76692</v>
      </c>
      <c r="L18" s="434">
        <v>82005</v>
      </c>
      <c r="M18" s="437" t="s">
        <v>148</v>
      </c>
      <c r="N18" s="435">
        <v>126530</v>
      </c>
      <c r="O18" s="435">
        <v>126368</v>
      </c>
      <c r="P18" s="438">
        <v>61229</v>
      </c>
      <c r="Q18" s="437">
        <v>74118</v>
      </c>
      <c r="R18" s="438">
        <v>74705</v>
      </c>
      <c r="S18" s="438">
        <v>166144</v>
      </c>
      <c r="T18" s="438">
        <v>75405</v>
      </c>
      <c r="U18" s="437">
        <v>120307</v>
      </c>
      <c r="V18" s="437">
        <v>81443</v>
      </c>
      <c r="W18" s="437">
        <v>191511</v>
      </c>
      <c r="X18" s="438">
        <v>215511</v>
      </c>
      <c r="Y18" s="438">
        <v>173481</v>
      </c>
      <c r="Z18" s="417">
        <f t="shared" si="1"/>
        <v>2464783</v>
      </c>
    </row>
    <row r="19" spans="1:27">
      <c r="A19" s="420"/>
      <c r="B19" s="439" t="s">
        <v>18</v>
      </c>
      <c r="C19" s="423"/>
      <c r="D19" s="422"/>
      <c r="E19" s="423"/>
      <c r="F19" s="429"/>
      <c r="G19" s="429"/>
      <c r="H19" s="424"/>
      <c r="I19" s="423"/>
      <c r="J19" s="423"/>
      <c r="K19" s="423"/>
      <c r="L19" s="422"/>
      <c r="M19" s="423"/>
      <c r="N19" s="423"/>
      <c r="O19" s="423"/>
      <c r="P19" s="422"/>
      <c r="Q19" s="423"/>
      <c r="R19" s="422"/>
      <c r="S19" s="422"/>
      <c r="T19" s="422"/>
      <c r="U19" s="423"/>
      <c r="V19" s="423"/>
      <c r="W19" s="423">
        <v>116106</v>
      </c>
      <c r="X19" s="433"/>
      <c r="Y19" s="433"/>
      <c r="Z19" s="417">
        <f t="shared" si="1"/>
        <v>116106</v>
      </c>
    </row>
    <row r="20" spans="1:27">
      <c r="A20" s="420"/>
      <c r="B20" s="440" t="s">
        <v>19</v>
      </c>
      <c r="C20" s="423"/>
      <c r="D20" s="422"/>
      <c r="E20" s="423"/>
      <c r="F20" s="429"/>
      <c r="G20" s="429"/>
      <c r="H20" s="424"/>
      <c r="I20" s="423"/>
      <c r="J20" s="423"/>
      <c r="K20" s="423"/>
      <c r="L20" s="422"/>
      <c r="M20" s="423"/>
      <c r="N20" s="423"/>
      <c r="O20" s="423"/>
      <c r="P20" s="422"/>
      <c r="Q20" s="423"/>
      <c r="R20" s="422"/>
      <c r="S20" s="422"/>
      <c r="T20" s="422"/>
      <c r="U20" s="423"/>
      <c r="V20" s="423"/>
      <c r="W20" s="423"/>
      <c r="X20" s="433">
        <v>140106</v>
      </c>
      <c r="Y20" s="433"/>
      <c r="Z20" s="417">
        <f t="shared" si="1"/>
        <v>140106</v>
      </c>
    </row>
    <row r="21" spans="1:27">
      <c r="A21" s="420"/>
      <c r="B21" s="440" t="s">
        <v>20</v>
      </c>
      <c r="C21" s="423">
        <v>20214</v>
      </c>
      <c r="D21" s="422">
        <v>66525</v>
      </c>
      <c r="E21" s="423">
        <v>74618</v>
      </c>
      <c r="F21" s="429">
        <v>71256</v>
      </c>
      <c r="G21" s="429">
        <v>80856</v>
      </c>
      <c r="H21" s="431">
        <v>80856</v>
      </c>
      <c r="I21" s="430">
        <v>80856</v>
      </c>
      <c r="J21" s="430">
        <v>80856</v>
      </c>
      <c r="K21" s="430">
        <v>80856</v>
      </c>
      <c r="L21" s="429">
        <v>80856</v>
      </c>
      <c r="M21" s="430">
        <v>80856</v>
      </c>
      <c r="N21" s="430">
        <v>80856</v>
      </c>
      <c r="O21" s="430">
        <v>80856</v>
      </c>
      <c r="P21" s="429">
        <v>61229</v>
      </c>
      <c r="Q21" s="430">
        <v>74118</v>
      </c>
      <c r="R21" s="429">
        <v>74705</v>
      </c>
      <c r="S21" s="422">
        <v>166144</v>
      </c>
      <c r="T21" s="422">
        <v>75405</v>
      </c>
      <c r="U21" s="423">
        <v>120307</v>
      </c>
      <c r="V21" s="423">
        <v>81443</v>
      </c>
      <c r="W21" s="432">
        <v>75405</v>
      </c>
      <c r="X21" s="433">
        <v>75405</v>
      </c>
      <c r="Y21" s="433">
        <v>70497</v>
      </c>
      <c r="Z21" s="417">
        <f t="shared" si="1"/>
        <v>1834975</v>
      </c>
    </row>
    <row r="22" spans="1:27">
      <c r="A22" s="420"/>
      <c r="B22" s="425" t="s">
        <v>21</v>
      </c>
      <c r="C22" s="423"/>
      <c r="D22" s="422"/>
      <c r="E22" s="423"/>
      <c r="F22" s="429">
        <v>102984</v>
      </c>
      <c r="G22" s="429"/>
      <c r="H22" s="424"/>
      <c r="I22" s="423"/>
      <c r="J22" s="423"/>
      <c r="K22" s="423"/>
      <c r="L22" s="422"/>
      <c r="M22" s="423"/>
      <c r="N22" s="423">
        <f>SUM(N18-N21)</f>
        <v>45674</v>
      </c>
      <c r="O22" s="423">
        <f>SUM(O18-O21)</f>
        <v>45512</v>
      </c>
      <c r="P22" s="422"/>
      <c r="Q22" s="423"/>
      <c r="R22" s="422"/>
      <c r="S22" s="422"/>
      <c r="T22" s="422"/>
      <c r="U22" s="423"/>
      <c r="V22" s="423"/>
      <c r="W22" s="423"/>
      <c r="X22" s="429"/>
      <c r="Y22" s="429">
        <v>102984</v>
      </c>
      <c r="Z22" s="417">
        <f t="shared" si="1"/>
        <v>297154</v>
      </c>
    </row>
    <row r="23" spans="1:27">
      <c r="A23" s="420"/>
      <c r="B23" s="425" t="s">
        <v>22</v>
      </c>
      <c r="C23" s="423"/>
      <c r="D23" s="422"/>
      <c r="E23" s="423"/>
      <c r="F23" s="441"/>
      <c r="G23" s="429"/>
      <c r="H23" s="424"/>
      <c r="I23" s="423"/>
      <c r="J23" s="423"/>
      <c r="K23" s="423"/>
      <c r="L23" s="422"/>
      <c r="M23" s="423"/>
      <c r="N23" s="423"/>
      <c r="O23" s="423"/>
      <c r="P23" s="422"/>
      <c r="Q23" s="423"/>
      <c r="R23" s="422"/>
      <c r="S23" s="422"/>
      <c r="T23" s="422"/>
      <c r="U23" s="423"/>
      <c r="V23" s="423"/>
      <c r="W23" s="423"/>
      <c r="X23" s="429"/>
      <c r="Y23" s="429"/>
      <c r="Z23" s="417">
        <f t="shared" si="1"/>
        <v>0</v>
      </c>
    </row>
    <row r="24" spans="1:27">
      <c r="A24" s="426"/>
      <c r="B24" s="425" t="s">
        <v>23</v>
      </c>
      <c r="C24" s="423"/>
      <c r="D24" s="422"/>
      <c r="E24" s="423"/>
      <c r="F24" s="429"/>
      <c r="G24" s="429"/>
      <c r="H24" s="442"/>
      <c r="I24" s="443"/>
      <c r="J24" s="443"/>
      <c r="K24" s="443"/>
      <c r="L24" s="444"/>
      <c r="M24" s="443"/>
      <c r="N24" s="443"/>
      <c r="O24" s="443"/>
      <c r="P24" s="444"/>
      <c r="Q24" s="443"/>
      <c r="R24" s="444"/>
      <c r="S24" s="444"/>
      <c r="T24" s="444"/>
      <c r="U24" s="443"/>
      <c r="V24" s="443"/>
      <c r="W24" s="423"/>
      <c r="X24" s="429"/>
      <c r="Y24" s="429"/>
      <c r="Z24" s="417">
        <f t="shared" si="1"/>
        <v>0</v>
      </c>
    </row>
    <row r="25" spans="1:27" s="445" customFormat="1">
      <c r="C25" s="447"/>
      <c r="D25" s="446"/>
      <c r="E25" s="447"/>
      <c r="F25" s="441"/>
      <c r="G25" s="441"/>
      <c r="H25" s="448"/>
      <c r="I25" s="447"/>
      <c r="J25" s="447"/>
      <c r="K25" s="447"/>
      <c r="L25" s="446"/>
      <c r="M25" s="447"/>
      <c r="N25" s="447"/>
      <c r="O25" s="447"/>
      <c r="P25" s="446"/>
      <c r="Q25" s="447"/>
      <c r="R25" s="446"/>
      <c r="S25" s="446"/>
      <c r="T25" s="446"/>
      <c r="U25" s="447"/>
      <c r="V25" s="447"/>
      <c r="W25" s="447"/>
      <c r="X25" s="441"/>
      <c r="Y25" s="441"/>
      <c r="Z25" s="449"/>
    </row>
    <row r="26" spans="1:27" s="445" customFormat="1">
      <c r="B26" s="450" t="s">
        <v>1</v>
      </c>
      <c r="C26" s="423">
        <f>SUM(C27:C28)</f>
        <v>125600</v>
      </c>
      <c r="D26" s="422">
        <f t="shared" ref="D26:Y26" si="3">SUM(D27:D28)</f>
        <v>114160</v>
      </c>
      <c r="E26" s="423">
        <f t="shared" si="3"/>
        <v>86775</v>
      </c>
      <c r="F26" s="422">
        <f t="shared" si="3"/>
        <v>66020</v>
      </c>
      <c r="G26" s="422">
        <f t="shared" si="3"/>
        <v>103580</v>
      </c>
      <c r="H26" s="424">
        <f t="shared" si="3"/>
        <v>100020</v>
      </c>
      <c r="I26" s="423">
        <f t="shared" si="3"/>
        <v>89540</v>
      </c>
      <c r="J26" s="423">
        <f t="shared" si="3"/>
        <v>50100</v>
      </c>
      <c r="K26" s="423">
        <f t="shared" si="3"/>
        <v>89740</v>
      </c>
      <c r="L26" s="422">
        <f t="shared" si="3"/>
        <v>64280</v>
      </c>
      <c r="M26" s="423">
        <f t="shared" si="3"/>
        <v>77840</v>
      </c>
      <c r="N26" s="423">
        <f t="shared" si="3"/>
        <v>86840</v>
      </c>
      <c r="O26" s="423">
        <f t="shared" si="3"/>
        <v>63680</v>
      </c>
      <c r="P26" s="422">
        <f t="shared" si="3"/>
        <v>103920</v>
      </c>
      <c r="Q26" s="423">
        <f t="shared" si="3"/>
        <v>74360</v>
      </c>
      <c r="R26" s="422">
        <f t="shared" si="3"/>
        <v>116860</v>
      </c>
      <c r="S26" s="422">
        <f t="shared" si="3"/>
        <v>46860</v>
      </c>
      <c r="T26" s="422">
        <f t="shared" si="3"/>
        <v>103660</v>
      </c>
      <c r="U26" s="423">
        <f t="shared" si="3"/>
        <v>99920</v>
      </c>
      <c r="V26" s="423">
        <f t="shared" si="3"/>
        <v>122640</v>
      </c>
      <c r="W26" s="423">
        <f t="shared" si="3"/>
        <v>9000</v>
      </c>
      <c r="X26" s="422">
        <f t="shared" si="3"/>
        <v>109920</v>
      </c>
      <c r="Y26" s="422">
        <f t="shared" si="3"/>
        <v>50040</v>
      </c>
      <c r="Z26" s="451">
        <f>SUM(C26:Y26)</f>
        <v>1955355</v>
      </c>
    </row>
    <row r="27" spans="1:27" s="455" customFormat="1">
      <c r="A27" s="452" t="s">
        <v>24</v>
      </c>
      <c r="B27" s="453"/>
      <c r="C27" s="473">
        <v>103600</v>
      </c>
      <c r="D27" s="434">
        <v>86660</v>
      </c>
      <c r="E27" s="435">
        <v>59275</v>
      </c>
      <c r="F27" s="434">
        <v>38520</v>
      </c>
      <c r="G27" s="434">
        <v>87080</v>
      </c>
      <c r="H27" s="436">
        <v>86820</v>
      </c>
      <c r="I27" s="435">
        <v>73040</v>
      </c>
      <c r="J27" s="437">
        <v>50100</v>
      </c>
      <c r="K27" s="437">
        <v>67740</v>
      </c>
      <c r="L27" s="434">
        <v>53280</v>
      </c>
      <c r="M27" s="435">
        <v>57840</v>
      </c>
      <c r="N27" s="435">
        <v>71840</v>
      </c>
      <c r="O27" s="435">
        <v>41680</v>
      </c>
      <c r="P27" s="434">
        <v>90720</v>
      </c>
      <c r="Q27" s="435">
        <v>63360</v>
      </c>
      <c r="R27" s="434">
        <v>100360</v>
      </c>
      <c r="S27" s="434">
        <v>30360</v>
      </c>
      <c r="T27" s="434">
        <v>87160</v>
      </c>
      <c r="U27" s="435">
        <v>99920</v>
      </c>
      <c r="V27" s="435">
        <v>97640</v>
      </c>
      <c r="W27" s="435">
        <v>9000</v>
      </c>
      <c r="X27" s="434">
        <v>109920</v>
      </c>
      <c r="Y27" s="434">
        <v>50040</v>
      </c>
      <c r="Z27" s="454">
        <f>SUM(C27:Y27)</f>
        <v>1615955</v>
      </c>
      <c r="AA27" s="409"/>
    </row>
    <row r="28" spans="1:27" s="455" customFormat="1">
      <c r="A28" s="452" t="s">
        <v>25</v>
      </c>
      <c r="B28" s="453"/>
      <c r="C28" s="473">
        <v>22000</v>
      </c>
      <c r="D28" s="434">
        <v>27500</v>
      </c>
      <c r="E28" s="435">
        <v>27500</v>
      </c>
      <c r="F28" s="438">
        <v>27500</v>
      </c>
      <c r="G28" s="434">
        <v>16500</v>
      </c>
      <c r="H28" s="436">
        <v>13200</v>
      </c>
      <c r="I28" s="437">
        <v>16500</v>
      </c>
      <c r="J28" s="437" t="s">
        <v>148</v>
      </c>
      <c r="K28" s="437">
        <v>22000</v>
      </c>
      <c r="L28" s="438">
        <v>11000</v>
      </c>
      <c r="M28" s="437">
        <v>20000</v>
      </c>
      <c r="N28" s="437">
        <v>15000</v>
      </c>
      <c r="O28" s="437">
        <v>22000</v>
      </c>
      <c r="P28" s="438">
        <v>13200</v>
      </c>
      <c r="Q28" s="437">
        <v>11000</v>
      </c>
      <c r="R28" s="438">
        <v>16500</v>
      </c>
      <c r="S28" s="438">
        <v>16500</v>
      </c>
      <c r="T28" s="438">
        <v>16500</v>
      </c>
      <c r="U28" s="437" t="s">
        <v>148</v>
      </c>
      <c r="V28" s="437">
        <v>25000</v>
      </c>
      <c r="W28" s="437" t="s">
        <v>148</v>
      </c>
      <c r="X28" s="438" t="s">
        <v>148</v>
      </c>
      <c r="Y28" s="438" t="s">
        <v>148</v>
      </c>
      <c r="Z28" s="454">
        <f t="shared" ref="Z28:Z29" si="4">SUM(C28:Y28)</f>
        <v>339400</v>
      </c>
      <c r="AA28" s="409"/>
    </row>
    <row r="29" spans="1:27" s="455" customFormat="1">
      <c r="A29" s="452" t="s">
        <v>26</v>
      </c>
      <c r="B29" s="453"/>
      <c r="C29" s="457"/>
      <c r="D29" s="456"/>
      <c r="E29" s="457"/>
      <c r="F29" s="458"/>
      <c r="G29" s="458"/>
      <c r="H29" s="459"/>
      <c r="I29" s="457"/>
      <c r="J29" s="457"/>
      <c r="K29" s="457"/>
      <c r="L29" s="456"/>
      <c r="M29" s="457"/>
      <c r="N29" s="457"/>
      <c r="O29" s="457"/>
      <c r="P29" s="456"/>
      <c r="Q29" s="457"/>
      <c r="R29" s="456"/>
      <c r="S29" s="456"/>
      <c r="T29" s="456"/>
      <c r="U29" s="457"/>
      <c r="V29" s="457"/>
      <c r="W29" s="460"/>
      <c r="X29" s="458"/>
      <c r="Y29" s="458"/>
      <c r="Z29" s="454">
        <f t="shared" si="4"/>
        <v>0</v>
      </c>
      <c r="AA29" s="409"/>
    </row>
    <row r="30" spans="1:27" s="455" customFormat="1">
      <c r="A30" s="170"/>
      <c r="C30" s="462"/>
      <c r="D30" s="461"/>
      <c r="E30" s="462"/>
      <c r="F30" s="461"/>
      <c r="G30" s="461"/>
      <c r="H30" s="463"/>
      <c r="I30" s="462"/>
      <c r="J30" s="462"/>
      <c r="K30" s="462"/>
      <c r="L30" s="461"/>
      <c r="M30" s="462"/>
      <c r="N30" s="462"/>
      <c r="O30" s="462"/>
      <c r="P30" s="461"/>
      <c r="Q30" s="462"/>
      <c r="R30" s="461"/>
      <c r="S30" s="461"/>
      <c r="T30" s="461"/>
      <c r="U30" s="462"/>
      <c r="V30" s="462"/>
      <c r="W30" s="462"/>
      <c r="X30" s="461"/>
      <c r="Y30" s="461"/>
      <c r="Z30" s="464"/>
      <c r="AA30" s="409"/>
    </row>
    <row r="31" spans="1:27" s="455" customFormat="1">
      <c r="A31" s="170"/>
      <c r="C31" s="462"/>
      <c r="D31" s="461"/>
      <c r="E31" s="462"/>
      <c r="F31" s="461"/>
      <c r="G31" s="461"/>
      <c r="H31" s="463"/>
      <c r="I31" s="462"/>
      <c r="J31" s="462"/>
      <c r="K31" s="462"/>
      <c r="L31" s="461"/>
      <c r="M31" s="462"/>
      <c r="N31" s="462"/>
      <c r="O31" s="462"/>
      <c r="P31" s="461"/>
      <c r="Q31" s="462"/>
      <c r="R31" s="461"/>
      <c r="S31" s="461"/>
      <c r="T31" s="461"/>
      <c r="U31" s="462"/>
      <c r="V31" s="462"/>
      <c r="W31" s="462"/>
      <c r="X31" s="461"/>
      <c r="Y31" s="461"/>
      <c r="Z31" s="464"/>
      <c r="AA31" s="409"/>
    </row>
    <row r="32" spans="1:27" ht="22.15" customHeight="1">
      <c r="A32" s="1198"/>
      <c r="B32" s="1198"/>
      <c r="C32" s="237"/>
      <c r="D32" s="255"/>
      <c r="E32" s="237"/>
      <c r="F32" s="255"/>
      <c r="G32" s="255"/>
      <c r="H32" s="252"/>
      <c r="I32" s="237"/>
      <c r="J32" s="237"/>
      <c r="K32" s="237"/>
      <c r="L32" s="255"/>
      <c r="M32" s="237"/>
      <c r="N32" s="237"/>
      <c r="O32" s="237"/>
      <c r="P32" s="255"/>
      <c r="Q32" s="237"/>
      <c r="R32" s="255"/>
      <c r="S32" s="255"/>
      <c r="T32" s="255"/>
      <c r="U32" s="237"/>
      <c r="V32" s="237"/>
      <c r="W32" s="256"/>
      <c r="X32" s="255"/>
      <c r="Y32" s="255"/>
      <c r="Z32" s="186"/>
    </row>
    <row r="33" spans="1:26" ht="36" customHeight="1">
      <c r="A33" s="1181" t="s">
        <v>28</v>
      </c>
      <c r="B33" s="1181"/>
      <c r="C33" s="457">
        <f>SUM(C27:C28,C18,C12,C6)</f>
        <v>193820</v>
      </c>
      <c r="D33" s="456">
        <f>SUM(D27:D28,D18,D12,D6)</f>
        <v>232441</v>
      </c>
      <c r="E33" s="457">
        <f t="shared" ref="E33:Z33" si="5">SUM(E27:E28,E18,E12,E6)</f>
        <v>197845</v>
      </c>
      <c r="F33" s="456">
        <f t="shared" si="5"/>
        <v>277212</v>
      </c>
      <c r="G33" s="456">
        <f t="shared" si="5"/>
        <v>339054</v>
      </c>
      <c r="H33" s="459">
        <f t="shared" si="5"/>
        <v>181397</v>
      </c>
      <c r="I33" s="457">
        <f t="shared" si="5"/>
        <v>299125</v>
      </c>
      <c r="J33" s="457">
        <f t="shared" si="5"/>
        <v>160124</v>
      </c>
      <c r="K33" s="457">
        <f t="shared" si="5"/>
        <v>212384</v>
      </c>
      <c r="L33" s="456">
        <f t="shared" si="5"/>
        <v>183737</v>
      </c>
      <c r="M33" s="457">
        <f t="shared" si="5"/>
        <v>115542</v>
      </c>
      <c r="N33" s="457">
        <f t="shared" si="5"/>
        <v>251322</v>
      </c>
      <c r="O33" s="457">
        <f t="shared" si="5"/>
        <v>227320</v>
      </c>
      <c r="P33" s="456">
        <f t="shared" si="5"/>
        <v>203427</v>
      </c>
      <c r="Q33" s="457">
        <f t="shared" si="5"/>
        <v>186490</v>
      </c>
      <c r="R33" s="456">
        <f t="shared" si="5"/>
        <v>230517</v>
      </c>
      <c r="S33" s="456">
        <f t="shared" si="5"/>
        <v>251086</v>
      </c>
      <c r="T33" s="456">
        <f t="shared" si="5"/>
        <v>216827</v>
      </c>
      <c r="U33" s="457">
        <f t="shared" si="5"/>
        <v>257729</v>
      </c>
      <c r="V33" s="457">
        <f t="shared" si="5"/>
        <v>242466</v>
      </c>
      <c r="W33" s="457">
        <f t="shared" si="5"/>
        <v>241463</v>
      </c>
      <c r="X33" s="456">
        <f t="shared" si="5"/>
        <v>362883</v>
      </c>
      <c r="Y33" s="456">
        <f t="shared" si="5"/>
        <v>261533</v>
      </c>
      <c r="Z33" s="465">
        <f t="shared" si="5"/>
        <v>5325744</v>
      </c>
    </row>
    <row r="34" spans="1:26">
      <c r="C34" s="470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7"/>
      <c r="X34" s="466"/>
      <c r="Y34" s="466"/>
      <c r="Z34" s="468"/>
    </row>
    <row r="35" spans="1:26">
      <c r="C35" s="406" t="s">
        <v>308</v>
      </c>
      <c r="D35" s="469" t="s">
        <v>302</v>
      </c>
      <c r="E35" s="406" t="s">
        <v>308</v>
      </c>
      <c r="F35" s="469" t="s">
        <v>302</v>
      </c>
      <c r="G35" s="469" t="s">
        <v>302</v>
      </c>
      <c r="H35" s="471" t="s">
        <v>301</v>
      </c>
      <c r="I35" s="470" t="s">
        <v>303</v>
      </c>
      <c r="J35" s="470" t="s">
        <v>303</v>
      </c>
      <c r="K35" s="470" t="s">
        <v>303</v>
      </c>
      <c r="L35" s="469" t="s">
        <v>302</v>
      </c>
      <c r="M35" s="470" t="s">
        <v>303</v>
      </c>
      <c r="N35" s="470" t="s">
        <v>303</v>
      </c>
      <c r="O35" s="470" t="s">
        <v>303</v>
      </c>
      <c r="P35" s="469" t="s">
        <v>302</v>
      </c>
      <c r="Q35" s="470" t="s">
        <v>303</v>
      </c>
      <c r="R35" s="469" t="s">
        <v>302</v>
      </c>
      <c r="S35" s="469" t="s">
        <v>302</v>
      </c>
      <c r="T35" s="469" t="s">
        <v>302</v>
      </c>
      <c r="U35" s="470" t="s">
        <v>303</v>
      </c>
      <c r="V35" s="470" t="s">
        <v>303</v>
      </c>
      <c r="W35" s="470" t="s">
        <v>303</v>
      </c>
      <c r="X35" s="469" t="s">
        <v>302</v>
      </c>
      <c r="Y35" s="469" t="s">
        <v>302</v>
      </c>
    </row>
    <row r="36" spans="1:26">
      <c r="B36" s="409" t="s">
        <v>29</v>
      </c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</row>
    <row r="38" spans="1:26">
      <c r="C38" s="409" t="s">
        <v>29</v>
      </c>
    </row>
    <row r="40" spans="1:26"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</row>
  </sheetData>
  <mergeCells count="28">
    <mergeCell ref="A1:Z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W2:W3"/>
    <mergeCell ref="X2:X3"/>
    <mergeCell ref="Y2:Y3"/>
    <mergeCell ref="Z2:Z3"/>
    <mergeCell ref="U2:U3"/>
    <mergeCell ref="V2:V3"/>
    <mergeCell ref="A33:B33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P2:P3"/>
    <mergeCell ref="A32:B3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36"/>
  <sheetViews>
    <sheetView zoomScale="70" zoomScaleNormal="7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G33" sqref="G33"/>
    </sheetView>
  </sheetViews>
  <sheetFormatPr defaultColWidth="14.375" defaultRowHeight="23.25"/>
  <cols>
    <col min="1" max="1" width="14.375" style="1" customWidth="1"/>
    <col min="2" max="2" width="12.5" style="1" customWidth="1"/>
    <col min="3" max="3" width="12.125" style="4" bestFit="1" customWidth="1"/>
    <col min="4" max="4" width="11.75" style="4" customWidth="1"/>
    <col min="5" max="7" width="12.125" style="4" bestFit="1" customWidth="1"/>
    <col min="8" max="8" width="12.625" style="4" customWidth="1"/>
    <col min="9" max="11" width="11.875" style="4" customWidth="1"/>
    <col min="12" max="14" width="12.125" style="4" bestFit="1" customWidth="1"/>
    <col min="15" max="15" width="12" style="4" customWidth="1"/>
    <col min="16" max="16" width="12.125" style="4" bestFit="1" customWidth="1"/>
    <col min="17" max="17" width="11.75" style="25" customWidth="1"/>
    <col min="18" max="18" width="14.375" style="25"/>
    <col min="19" max="16384" width="14.375" style="1"/>
  </cols>
  <sheetData>
    <row r="1" spans="1:29" ht="29.25">
      <c r="A1" s="1069" t="s">
        <v>47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1069"/>
      <c r="R1" s="24"/>
    </row>
    <row r="2" spans="1:29">
      <c r="A2" s="5"/>
      <c r="B2" s="1070" t="s">
        <v>0</v>
      </c>
      <c r="C2" s="1250" t="s">
        <v>32</v>
      </c>
      <c r="D2" s="1250" t="s">
        <v>33</v>
      </c>
      <c r="E2" s="1252" t="s">
        <v>34</v>
      </c>
      <c r="F2" s="1250" t="s">
        <v>35</v>
      </c>
      <c r="G2" s="1252" t="s">
        <v>36</v>
      </c>
      <c r="H2" s="1252" t="s">
        <v>31</v>
      </c>
      <c r="I2" s="1259" t="s">
        <v>37</v>
      </c>
      <c r="J2" s="1252" t="s">
        <v>38</v>
      </c>
      <c r="K2" s="1250" t="s">
        <v>39</v>
      </c>
      <c r="L2" s="1252" t="s">
        <v>40</v>
      </c>
      <c r="M2" s="1252" t="s">
        <v>41</v>
      </c>
      <c r="N2" s="1252" t="s">
        <v>42</v>
      </c>
      <c r="O2" s="1254" t="s">
        <v>43</v>
      </c>
      <c r="P2" s="1250" t="s">
        <v>44</v>
      </c>
      <c r="Q2" s="1252" t="s">
        <v>45</v>
      </c>
      <c r="R2" s="1256" t="s">
        <v>1</v>
      </c>
    </row>
    <row r="3" spans="1:29">
      <c r="A3" s="6" t="s">
        <v>2</v>
      </c>
      <c r="B3" s="1249"/>
      <c r="C3" s="1251"/>
      <c r="D3" s="1251"/>
      <c r="E3" s="1253"/>
      <c r="F3" s="1251"/>
      <c r="G3" s="1253"/>
      <c r="H3" s="1253"/>
      <c r="I3" s="1260"/>
      <c r="J3" s="1253"/>
      <c r="K3" s="1251"/>
      <c r="L3" s="1253"/>
      <c r="M3" s="1253"/>
      <c r="N3" s="1253"/>
      <c r="O3" s="1255"/>
      <c r="P3" s="1251"/>
      <c r="Q3" s="1253"/>
      <c r="R3" s="1257"/>
    </row>
    <row r="4" spans="1:29">
      <c r="A4" s="7" t="s">
        <v>3</v>
      </c>
      <c r="B4" s="8"/>
      <c r="C4" s="257">
        <v>1347</v>
      </c>
      <c r="D4" s="257">
        <v>1803</v>
      </c>
      <c r="E4" s="245">
        <v>4429</v>
      </c>
      <c r="F4" s="257">
        <v>1272</v>
      </c>
      <c r="G4" s="245">
        <v>3152</v>
      </c>
      <c r="H4" s="245">
        <v>2573</v>
      </c>
      <c r="I4" s="239">
        <v>4625</v>
      </c>
      <c r="J4" s="245">
        <v>4522</v>
      </c>
      <c r="K4" s="257">
        <v>1759</v>
      </c>
      <c r="L4" s="245">
        <v>1609</v>
      </c>
      <c r="M4" s="245">
        <v>2644</v>
      </c>
      <c r="N4" s="245">
        <v>1943</v>
      </c>
      <c r="O4" s="263">
        <v>906</v>
      </c>
      <c r="P4" s="257">
        <v>1070</v>
      </c>
      <c r="Q4" s="245">
        <v>2660</v>
      </c>
      <c r="R4" s="82">
        <f t="shared" ref="R4:R17" si="0">SUM(C4:Q4)</f>
        <v>36314</v>
      </c>
    </row>
    <row r="5" spans="1:29">
      <c r="A5" s="9" t="s">
        <v>4</v>
      </c>
      <c r="B5" s="8"/>
      <c r="C5" s="257">
        <v>609</v>
      </c>
      <c r="D5" s="257">
        <v>951</v>
      </c>
      <c r="E5" s="245">
        <v>2729</v>
      </c>
      <c r="F5" s="257">
        <v>650</v>
      </c>
      <c r="G5" s="245">
        <v>1537</v>
      </c>
      <c r="H5" s="245">
        <v>1348</v>
      </c>
      <c r="I5" s="239">
        <v>3105</v>
      </c>
      <c r="J5" s="245">
        <v>2316</v>
      </c>
      <c r="K5" s="257">
        <v>820</v>
      </c>
      <c r="L5" s="245">
        <v>1134</v>
      </c>
      <c r="M5" s="245">
        <v>1143</v>
      </c>
      <c r="N5" s="245">
        <v>1433</v>
      </c>
      <c r="O5" s="263">
        <v>413</v>
      </c>
      <c r="P5" s="257">
        <v>557</v>
      </c>
      <c r="Q5" s="245">
        <v>1608</v>
      </c>
      <c r="R5" s="82">
        <f t="shared" si="0"/>
        <v>20353</v>
      </c>
    </row>
    <row r="6" spans="1:29">
      <c r="A6" s="10" t="s">
        <v>5</v>
      </c>
      <c r="B6" s="83" t="s">
        <v>88</v>
      </c>
      <c r="C6" s="258">
        <f>SUM(C7:C11)</f>
        <v>11015</v>
      </c>
      <c r="D6" s="258">
        <f t="shared" ref="D6:Q6" si="1">SUM(D7:D11)</f>
        <v>17364</v>
      </c>
      <c r="E6" s="246">
        <f t="shared" si="1"/>
        <v>32217</v>
      </c>
      <c r="F6" s="258">
        <f t="shared" si="1"/>
        <v>16067</v>
      </c>
      <c r="G6" s="246">
        <f t="shared" si="1"/>
        <v>22880</v>
      </c>
      <c r="H6" s="246">
        <f t="shared" si="1"/>
        <v>11737</v>
      </c>
      <c r="I6" s="240">
        <f t="shared" si="1"/>
        <v>43498</v>
      </c>
      <c r="J6" s="246">
        <f t="shared" si="1"/>
        <v>24788</v>
      </c>
      <c r="K6" s="258">
        <f t="shared" si="1"/>
        <v>17109</v>
      </c>
      <c r="L6" s="246">
        <f t="shared" si="1"/>
        <v>26436</v>
      </c>
      <c r="M6" s="246">
        <f t="shared" si="1"/>
        <v>19396.5</v>
      </c>
      <c r="N6" s="246">
        <f t="shared" si="1"/>
        <v>30632</v>
      </c>
      <c r="O6" s="264">
        <f t="shared" si="1"/>
        <v>15753</v>
      </c>
      <c r="P6" s="258">
        <f t="shared" si="1"/>
        <v>21864</v>
      </c>
      <c r="Q6" s="246">
        <f t="shared" si="1"/>
        <v>17558</v>
      </c>
      <c r="R6" s="78">
        <f>SUM(C6:Q6)</f>
        <v>328314.5</v>
      </c>
      <c r="AC6" s="1" t="s">
        <v>48</v>
      </c>
    </row>
    <row r="7" spans="1:29">
      <c r="A7" s="11"/>
      <c r="B7" s="12" t="s">
        <v>6</v>
      </c>
      <c r="C7" s="270">
        <v>772</v>
      </c>
      <c r="D7" s="259">
        <v>1080</v>
      </c>
      <c r="E7" s="247">
        <v>0</v>
      </c>
      <c r="F7" s="259">
        <v>0</v>
      </c>
      <c r="G7" s="247">
        <v>0</v>
      </c>
      <c r="H7" s="247">
        <v>851</v>
      </c>
      <c r="I7" s="241">
        <v>2250</v>
      </c>
      <c r="J7" s="247">
        <v>0</v>
      </c>
      <c r="K7" s="259">
        <v>1289</v>
      </c>
      <c r="L7" s="247">
        <v>0</v>
      </c>
      <c r="M7" s="247">
        <v>1849</v>
      </c>
      <c r="N7" s="247">
        <v>1325</v>
      </c>
      <c r="O7" s="265">
        <v>420</v>
      </c>
      <c r="P7" s="259">
        <v>1650</v>
      </c>
      <c r="Q7" s="274">
        <v>0</v>
      </c>
      <c r="R7" s="79">
        <f t="shared" si="0"/>
        <v>11486</v>
      </c>
    </row>
    <row r="8" spans="1:29">
      <c r="A8" s="11"/>
      <c r="B8" s="13" t="s">
        <v>7</v>
      </c>
      <c r="C8" s="270">
        <v>4188</v>
      </c>
      <c r="D8" s="259">
        <v>10228</v>
      </c>
      <c r="E8" s="247">
        <v>27114</v>
      </c>
      <c r="F8" s="259">
        <v>9986</v>
      </c>
      <c r="G8" s="247">
        <v>16811</v>
      </c>
      <c r="H8" s="247">
        <v>4830</v>
      </c>
      <c r="I8" s="241">
        <v>34313</v>
      </c>
      <c r="J8" s="247">
        <v>17567</v>
      </c>
      <c r="K8" s="259">
        <v>5554</v>
      </c>
      <c r="L8" s="247">
        <v>19461</v>
      </c>
      <c r="M8" s="247">
        <v>10461</v>
      </c>
      <c r="N8" s="247">
        <v>23295</v>
      </c>
      <c r="O8" s="265">
        <v>9396</v>
      </c>
      <c r="P8" s="259">
        <v>13133</v>
      </c>
      <c r="Q8" s="274">
        <v>7956</v>
      </c>
      <c r="R8" s="79">
        <f t="shared" si="0"/>
        <v>214293</v>
      </c>
    </row>
    <row r="9" spans="1:29">
      <c r="A9" s="11"/>
      <c r="B9" s="13" t="s">
        <v>8</v>
      </c>
      <c r="C9" s="270">
        <v>0</v>
      </c>
      <c r="D9" s="259">
        <v>0</v>
      </c>
      <c r="E9" s="247">
        <v>0</v>
      </c>
      <c r="F9" s="259">
        <v>0</v>
      </c>
      <c r="G9" s="247">
        <v>0</v>
      </c>
      <c r="H9" s="247">
        <v>0</v>
      </c>
      <c r="I9" s="241">
        <v>0</v>
      </c>
      <c r="J9" s="247">
        <v>0</v>
      </c>
      <c r="K9" s="259">
        <v>0</v>
      </c>
      <c r="L9" s="247">
        <v>0</v>
      </c>
      <c r="M9" s="247">
        <v>0</v>
      </c>
      <c r="N9" s="247">
        <v>0</v>
      </c>
      <c r="O9" s="265">
        <v>0</v>
      </c>
      <c r="P9" s="259">
        <v>0</v>
      </c>
      <c r="Q9" s="274">
        <v>0</v>
      </c>
      <c r="R9" s="79">
        <f t="shared" si="0"/>
        <v>0</v>
      </c>
    </row>
    <row r="10" spans="1:29">
      <c r="A10" s="11"/>
      <c r="B10" s="13" t="s">
        <v>9</v>
      </c>
      <c r="C10" s="270">
        <v>2524</v>
      </c>
      <c r="D10" s="259">
        <v>2525</v>
      </c>
      <c r="E10" s="247">
        <v>2214</v>
      </c>
      <c r="F10" s="259">
        <v>1908</v>
      </c>
      <c r="G10" s="247">
        <v>0</v>
      </c>
      <c r="H10" s="247">
        <v>2525</v>
      </c>
      <c r="I10" s="241">
        <v>3425</v>
      </c>
      <c r="J10" s="247">
        <v>3690</v>
      </c>
      <c r="K10" s="259">
        <v>6738</v>
      </c>
      <c r="L10" s="247">
        <v>3123</v>
      </c>
      <c r="M10" s="247">
        <v>4197.5</v>
      </c>
      <c r="N10" s="247">
        <v>0</v>
      </c>
      <c r="O10" s="265">
        <v>4653</v>
      </c>
      <c r="P10" s="259">
        <v>3550</v>
      </c>
      <c r="Q10" s="274">
        <v>6713</v>
      </c>
      <c r="R10" s="79">
        <f t="shared" si="0"/>
        <v>47785.5</v>
      </c>
    </row>
    <row r="11" spans="1:29">
      <c r="A11" s="14"/>
      <c r="B11" s="13" t="s">
        <v>10</v>
      </c>
      <c r="C11" s="270">
        <v>3531</v>
      </c>
      <c r="D11" s="259">
        <v>3531</v>
      </c>
      <c r="E11" s="247">
        <v>2889</v>
      </c>
      <c r="F11" s="259">
        <v>4173</v>
      </c>
      <c r="G11" s="247">
        <v>6069</v>
      </c>
      <c r="H11" s="247">
        <v>3531</v>
      </c>
      <c r="I11" s="241">
        <v>3510</v>
      </c>
      <c r="J11" s="247">
        <v>3531</v>
      </c>
      <c r="K11" s="259">
        <v>3528</v>
      </c>
      <c r="L11" s="247">
        <v>3852</v>
      </c>
      <c r="M11" s="247">
        <v>2889</v>
      </c>
      <c r="N11" s="247">
        <v>6012</v>
      </c>
      <c r="O11" s="265">
        <v>1284</v>
      </c>
      <c r="P11" s="259">
        <v>3531</v>
      </c>
      <c r="Q11" s="274">
        <v>2889</v>
      </c>
      <c r="R11" s="79">
        <f t="shared" si="0"/>
        <v>54750</v>
      </c>
    </row>
    <row r="12" spans="1:29">
      <c r="A12" s="10" t="s">
        <v>11</v>
      </c>
      <c r="B12" s="15" t="s">
        <v>86</v>
      </c>
      <c r="C12" s="258">
        <f>SUM(C13:C17)</f>
        <v>75299</v>
      </c>
      <c r="D12" s="260">
        <v>85500</v>
      </c>
      <c r="E12" s="248">
        <v>77400</v>
      </c>
      <c r="F12" s="260">
        <v>11502</v>
      </c>
      <c r="G12" s="248">
        <v>0</v>
      </c>
      <c r="H12" s="248">
        <v>17740</v>
      </c>
      <c r="I12" s="242">
        <v>21180</v>
      </c>
      <c r="J12" s="248">
        <v>85100</v>
      </c>
      <c r="K12" s="260">
        <v>31000</v>
      </c>
      <c r="L12" s="248">
        <v>12667</v>
      </c>
      <c r="M12" s="248">
        <v>19535</v>
      </c>
      <c r="N12" s="248">
        <v>0</v>
      </c>
      <c r="O12" s="266">
        <v>0</v>
      </c>
      <c r="P12" s="260">
        <v>7140</v>
      </c>
      <c r="Q12" s="275">
        <v>2100</v>
      </c>
      <c r="R12" s="78">
        <f t="shared" si="0"/>
        <v>446163</v>
      </c>
    </row>
    <row r="13" spans="1:29">
      <c r="A13" s="11"/>
      <c r="B13" s="13" t="s">
        <v>12</v>
      </c>
      <c r="C13" s="270">
        <v>0</v>
      </c>
      <c r="D13" s="259">
        <v>0</v>
      </c>
      <c r="E13" s="247">
        <v>1600</v>
      </c>
      <c r="F13" s="259">
        <v>5802</v>
      </c>
      <c r="G13" s="247">
        <v>0</v>
      </c>
      <c r="H13" s="247">
        <v>9665</v>
      </c>
      <c r="I13" s="241">
        <v>5425</v>
      </c>
      <c r="J13" s="247">
        <v>0</v>
      </c>
      <c r="K13" s="259">
        <v>0</v>
      </c>
      <c r="L13" s="247">
        <v>6527</v>
      </c>
      <c r="M13" s="247">
        <v>12455</v>
      </c>
      <c r="N13" s="247">
        <v>0</v>
      </c>
      <c r="O13" s="265">
        <v>0</v>
      </c>
      <c r="P13" s="259">
        <v>2140</v>
      </c>
      <c r="Q13" s="274">
        <v>0</v>
      </c>
      <c r="R13" s="79">
        <f t="shared" si="0"/>
        <v>43614</v>
      </c>
    </row>
    <row r="14" spans="1:29">
      <c r="A14" s="11"/>
      <c r="B14" s="13" t="s">
        <v>13</v>
      </c>
      <c r="C14" s="270">
        <v>0</v>
      </c>
      <c r="D14" s="259">
        <v>0</v>
      </c>
      <c r="E14" s="247">
        <v>0</v>
      </c>
      <c r="F14" s="259">
        <v>0</v>
      </c>
      <c r="G14" s="247">
        <v>0</v>
      </c>
      <c r="H14" s="247">
        <v>5400</v>
      </c>
      <c r="I14" s="241">
        <v>6285</v>
      </c>
      <c r="J14" s="247">
        <v>0</v>
      </c>
      <c r="K14" s="259">
        <v>0</v>
      </c>
      <c r="L14" s="247">
        <v>0</v>
      </c>
      <c r="M14" s="247">
        <v>0</v>
      </c>
      <c r="N14" s="247">
        <v>0</v>
      </c>
      <c r="O14" s="265">
        <v>0</v>
      </c>
      <c r="P14" s="259">
        <v>0</v>
      </c>
      <c r="Q14" s="274">
        <v>0</v>
      </c>
      <c r="R14" s="79">
        <f t="shared" si="0"/>
        <v>11685</v>
      </c>
    </row>
    <row r="15" spans="1:29">
      <c r="A15" s="11"/>
      <c r="B15" s="13" t="s">
        <v>14</v>
      </c>
      <c r="C15" s="270">
        <v>0</v>
      </c>
      <c r="D15" s="259">
        <v>0</v>
      </c>
      <c r="E15" s="247">
        <v>31000</v>
      </c>
      <c r="F15" s="259">
        <v>5700</v>
      </c>
      <c r="G15" s="247">
        <v>0</v>
      </c>
      <c r="H15" s="247">
        <v>2675</v>
      </c>
      <c r="I15" s="241">
        <v>7870</v>
      </c>
      <c r="J15" s="247">
        <v>0</v>
      </c>
      <c r="K15" s="259">
        <v>31000</v>
      </c>
      <c r="L15" s="247">
        <v>1800</v>
      </c>
      <c r="M15" s="247">
        <v>4400</v>
      </c>
      <c r="N15" s="247">
        <v>0</v>
      </c>
      <c r="O15" s="265">
        <v>0</v>
      </c>
      <c r="P15" s="259">
        <v>5000</v>
      </c>
      <c r="Q15" s="274">
        <v>2100</v>
      </c>
      <c r="R15" s="79">
        <f t="shared" si="0"/>
        <v>91545</v>
      </c>
    </row>
    <row r="16" spans="1:29">
      <c r="A16" s="11"/>
      <c r="B16" s="13" t="s">
        <v>15</v>
      </c>
      <c r="C16" s="270">
        <v>0</v>
      </c>
      <c r="D16" s="259">
        <v>0</v>
      </c>
      <c r="E16" s="247">
        <v>0</v>
      </c>
      <c r="F16" s="259">
        <v>0</v>
      </c>
      <c r="G16" s="247">
        <v>0</v>
      </c>
      <c r="H16" s="247">
        <v>0</v>
      </c>
      <c r="I16" s="241">
        <v>0</v>
      </c>
      <c r="J16" s="247">
        <v>0</v>
      </c>
      <c r="K16" s="259">
        <v>0</v>
      </c>
      <c r="L16" s="247">
        <v>3200</v>
      </c>
      <c r="M16" s="247">
        <v>0</v>
      </c>
      <c r="N16" s="247">
        <v>0</v>
      </c>
      <c r="O16" s="265">
        <v>0</v>
      </c>
      <c r="P16" s="259">
        <v>0</v>
      </c>
      <c r="Q16" s="274">
        <v>0</v>
      </c>
      <c r="R16" s="79">
        <f t="shared" si="0"/>
        <v>3200</v>
      </c>
    </row>
    <row r="17" spans="1:19">
      <c r="A17" s="14"/>
      <c r="B17" s="13" t="s">
        <v>16</v>
      </c>
      <c r="C17" s="270">
        <v>75299</v>
      </c>
      <c r="D17" s="259">
        <v>85500</v>
      </c>
      <c r="E17" s="247">
        <v>44800</v>
      </c>
      <c r="F17" s="259">
        <v>0</v>
      </c>
      <c r="G17" s="247">
        <v>0</v>
      </c>
      <c r="H17" s="247">
        <v>0</v>
      </c>
      <c r="I17" s="241">
        <v>0</v>
      </c>
      <c r="J17" s="247">
        <v>85100</v>
      </c>
      <c r="K17" s="259">
        <v>0</v>
      </c>
      <c r="L17" s="247">
        <v>0</v>
      </c>
      <c r="M17" s="247">
        <v>0</v>
      </c>
      <c r="N17" s="247">
        <v>0</v>
      </c>
      <c r="O17" s="265">
        <v>0</v>
      </c>
      <c r="P17" s="259">
        <v>0</v>
      </c>
      <c r="Q17" s="274">
        <v>0</v>
      </c>
      <c r="R17" s="79">
        <f t="shared" si="0"/>
        <v>290699</v>
      </c>
    </row>
    <row r="18" spans="1:19" s="5" customFormat="1">
      <c r="A18" s="10" t="s">
        <v>17</v>
      </c>
      <c r="B18" s="15" t="s">
        <v>87</v>
      </c>
      <c r="C18" s="258">
        <v>84720</v>
      </c>
      <c r="D18" s="260">
        <v>108603.28</v>
      </c>
      <c r="E18" s="248">
        <v>40556.28</v>
      </c>
      <c r="F18" s="260">
        <v>165306.28</v>
      </c>
      <c r="G18" s="248">
        <v>80910</v>
      </c>
      <c r="H18" s="248">
        <v>97184</v>
      </c>
      <c r="I18" s="242">
        <v>82196.28</v>
      </c>
      <c r="J18" s="248">
        <v>52241</v>
      </c>
      <c r="K18" s="260">
        <v>82196.28</v>
      </c>
      <c r="L18" s="248">
        <v>62836.28</v>
      </c>
      <c r="M18" s="248">
        <v>82196.28</v>
      </c>
      <c r="N18" s="248">
        <v>82196.28</v>
      </c>
      <c r="O18" s="266">
        <v>57706.28</v>
      </c>
      <c r="P18" s="260">
        <v>29955</v>
      </c>
      <c r="Q18" s="275">
        <v>89651</v>
      </c>
      <c r="R18" s="78">
        <f t="shared" ref="R18:R24" si="2">SUM(C18:Q18)</f>
        <v>1198454.52</v>
      </c>
    </row>
    <row r="19" spans="1:19" s="5" customFormat="1">
      <c r="A19" s="11"/>
      <c r="B19" s="16" t="s">
        <v>18</v>
      </c>
      <c r="C19" s="270"/>
      <c r="D19" s="259"/>
      <c r="E19" s="247">
        <v>0</v>
      </c>
      <c r="F19" s="259"/>
      <c r="G19" s="247"/>
      <c r="H19" s="247" t="s">
        <v>30</v>
      </c>
      <c r="I19" s="241"/>
      <c r="J19" s="247"/>
      <c r="K19" s="259"/>
      <c r="L19" s="247">
        <v>39160</v>
      </c>
      <c r="M19" s="247"/>
      <c r="N19" s="247"/>
      <c r="O19" s="265">
        <v>57706.28</v>
      </c>
      <c r="P19" s="259"/>
      <c r="Q19" s="274">
        <v>0</v>
      </c>
      <c r="R19" s="79">
        <f t="shared" si="2"/>
        <v>96866.28</v>
      </c>
    </row>
    <row r="20" spans="1:19" s="5" customFormat="1">
      <c r="A20" s="11"/>
      <c r="B20" s="17" t="s">
        <v>19</v>
      </c>
      <c r="C20" s="270"/>
      <c r="D20" s="259">
        <v>88102</v>
      </c>
      <c r="E20" s="247">
        <v>0</v>
      </c>
      <c r="F20" s="259"/>
      <c r="G20" s="247"/>
      <c r="H20" s="247" t="s">
        <v>30</v>
      </c>
      <c r="I20" s="241"/>
      <c r="J20" s="247"/>
      <c r="K20" s="259"/>
      <c r="L20" s="247"/>
      <c r="M20" s="247"/>
      <c r="N20" s="247"/>
      <c r="O20" s="265"/>
      <c r="P20" s="259"/>
      <c r="Q20" s="274">
        <v>0</v>
      </c>
      <c r="R20" s="79">
        <f t="shared" si="2"/>
        <v>88102</v>
      </c>
    </row>
    <row r="21" spans="1:19" s="5" customFormat="1">
      <c r="A21" s="11"/>
      <c r="B21" s="17" t="s">
        <v>20</v>
      </c>
      <c r="C21" s="270">
        <v>84720</v>
      </c>
      <c r="D21" s="259">
        <v>20501.28</v>
      </c>
      <c r="E21" s="247">
        <v>40556.28</v>
      </c>
      <c r="F21" s="259">
        <v>165306.28</v>
      </c>
      <c r="G21" s="247">
        <v>80910</v>
      </c>
      <c r="H21" s="247">
        <v>97184</v>
      </c>
      <c r="I21" s="241">
        <v>82196.28</v>
      </c>
      <c r="J21" s="247">
        <v>52241</v>
      </c>
      <c r="K21" s="259">
        <v>82196.28</v>
      </c>
      <c r="L21" s="247">
        <v>23676.28</v>
      </c>
      <c r="M21" s="247">
        <v>82196.28</v>
      </c>
      <c r="N21" s="247">
        <v>82196.28</v>
      </c>
      <c r="O21" s="265"/>
      <c r="P21" s="259">
        <v>29955</v>
      </c>
      <c r="Q21" s="274">
        <v>89651</v>
      </c>
      <c r="R21" s="79">
        <f t="shared" si="2"/>
        <v>1013486.2400000001</v>
      </c>
    </row>
    <row r="22" spans="1:19" s="18" customFormat="1">
      <c r="A22" s="11"/>
      <c r="B22" s="13" t="s">
        <v>21</v>
      </c>
      <c r="C22" s="270"/>
      <c r="D22" s="259"/>
      <c r="E22" s="247">
        <v>0</v>
      </c>
      <c r="F22" s="259"/>
      <c r="G22" s="247"/>
      <c r="H22" s="247"/>
      <c r="I22" s="241"/>
      <c r="J22" s="249"/>
      <c r="K22" s="259"/>
      <c r="L22" s="247"/>
      <c r="M22" s="247"/>
      <c r="N22" s="247"/>
      <c r="O22" s="265"/>
      <c r="P22" s="261"/>
      <c r="Q22" s="274">
        <v>0</v>
      </c>
      <c r="R22" s="79">
        <f t="shared" si="2"/>
        <v>0</v>
      </c>
    </row>
    <row r="23" spans="1:19" s="18" customFormat="1">
      <c r="A23" s="11"/>
      <c r="B23" s="13" t="s">
        <v>22</v>
      </c>
      <c r="C23" s="270"/>
      <c r="D23" s="259"/>
      <c r="E23" s="247">
        <v>0</v>
      </c>
      <c r="F23" s="261"/>
      <c r="G23" s="247"/>
      <c r="H23" s="247"/>
      <c r="I23" s="241"/>
      <c r="J23" s="247"/>
      <c r="K23" s="259"/>
      <c r="L23" s="247"/>
      <c r="M23" s="247"/>
      <c r="N23" s="247"/>
      <c r="O23" s="265"/>
      <c r="P23" s="259"/>
      <c r="Q23" s="274">
        <v>0</v>
      </c>
      <c r="R23" s="79">
        <f t="shared" si="2"/>
        <v>0</v>
      </c>
    </row>
    <row r="24" spans="1:19" s="19" customFormat="1">
      <c r="A24" s="14"/>
      <c r="B24" s="13" t="s">
        <v>23</v>
      </c>
      <c r="C24" s="270"/>
      <c r="D24" s="259"/>
      <c r="E24" s="247">
        <v>0</v>
      </c>
      <c r="F24" s="259"/>
      <c r="G24" s="247"/>
      <c r="H24" s="247"/>
      <c r="I24" s="241"/>
      <c r="J24" s="247"/>
      <c r="K24" s="259"/>
      <c r="L24" s="247"/>
      <c r="M24" s="247"/>
      <c r="N24" s="247"/>
      <c r="O24" s="265"/>
      <c r="P24" s="259"/>
      <c r="Q24" s="274">
        <v>0</v>
      </c>
      <c r="R24" s="79">
        <f t="shared" si="2"/>
        <v>0</v>
      </c>
    </row>
    <row r="25" spans="1:19" s="19" customFormat="1">
      <c r="A25" s="18"/>
      <c r="B25" s="18"/>
      <c r="C25" s="271"/>
      <c r="D25" s="261"/>
      <c r="E25" s="249"/>
      <c r="F25" s="261"/>
      <c r="G25" s="249"/>
      <c r="H25" s="249"/>
      <c r="I25" s="243"/>
      <c r="J25" s="249"/>
      <c r="K25" s="261"/>
      <c r="L25" s="249"/>
      <c r="M25" s="249"/>
      <c r="N25" s="249"/>
      <c r="O25" s="267"/>
      <c r="P25" s="261"/>
      <c r="Q25" s="276"/>
      <c r="R25" s="80"/>
    </row>
    <row r="26" spans="1:19" s="19" customFormat="1">
      <c r="A26" s="20" t="s">
        <v>24</v>
      </c>
      <c r="B26" s="21"/>
      <c r="C26" s="258">
        <v>0</v>
      </c>
      <c r="D26" s="260">
        <v>0</v>
      </c>
      <c r="E26" s="248">
        <v>64360</v>
      </c>
      <c r="F26" s="260">
        <v>2880</v>
      </c>
      <c r="G26" s="248">
        <v>0</v>
      </c>
      <c r="H26" s="248">
        <v>0</v>
      </c>
      <c r="I26" s="242">
        <v>67800</v>
      </c>
      <c r="J26" s="248">
        <v>56640</v>
      </c>
      <c r="K26" s="260">
        <v>10800</v>
      </c>
      <c r="L26" s="248">
        <v>62280</v>
      </c>
      <c r="M26" s="248">
        <v>0</v>
      </c>
      <c r="N26" s="248">
        <v>0</v>
      </c>
      <c r="O26" s="266">
        <v>0</v>
      </c>
      <c r="P26" s="260">
        <v>63320</v>
      </c>
      <c r="Q26" s="277">
        <v>0</v>
      </c>
      <c r="R26" s="78">
        <f t="shared" ref="R26:R30" si="3">SUM(E26:Q26)</f>
        <v>328080</v>
      </c>
      <c r="S26" s="85">
        <f>SUM(C26:Q26)</f>
        <v>328080</v>
      </c>
    </row>
    <row r="27" spans="1:19" s="19" customFormat="1">
      <c r="A27" s="20" t="s">
        <v>25</v>
      </c>
      <c r="B27" s="21"/>
      <c r="C27" s="258">
        <v>22000</v>
      </c>
      <c r="D27" s="260">
        <v>24700</v>
      </c>
      <c r="E27" s="248">
        <v>24000</v>
      </c>
      <c r="F27" s="260">
        <v>29500</v>
      </c>
      <c r="G27" s="248">
        <v>27000</v>
      </c>
      <c r="H27" s="248">
        <v>18000</v>
      </c>
      <c r="I27" s="242">
        <v>22000</v>
      </c>
      <c r="J27" s="248">
        <v>33000</v>
      </c>
      <c r="K27" s="260">
        <v>21500</v>
      </c>
      <c r="L27" s="248">
        <v>27500</v>
      </c>
      <c r="M27" s="248">
        <v>33000</v>
      </c>
      <c r="N27" s="248">
        <v>22000</v>
      </c>
      <c r="O27" s="266">
        <v>0</v>
      </c>
      <c r="P27" s="260">
        <v>19500</v>
      </c>
      <c r="Q27" s="277">
        <v>29500</v>
      </c>
      <c r="R27" s="78">
        <f t="shared" si="3"/>
        <v>306500</v>
      </c>
      <c r="S27" s="85">
        <f t="shared" ref="S27:S29" si="4">SUM(C27:Q27)</f>
        <v>353200</v>
      </c>
    </row>
    <row r="28" spans="1:19" s="19" customFormat="1">
      <c r="A28" s="20" t="s">
        <v>26</v>
      </c>
      <c r="B28" s="21"/>
      <c r="C28" s="258">
        <v>0</v>
      </c>
      <c r="D28" s="260">
        <v>0</v>
      </c>
      <c r="E28" s="248">
        <v>0</v>
      </c>
      <c r="F28" s="260">
        <v>0</v>
      </c>
      <c r="G28" s="248">
        <v>0</v>
      </c>
      <c r="H28" s="248">
        <v>0</v>
      </c>
      <c r="I28" s="242">
        <v>0</v>
      </c>
      <c r="J28" s="248">
        <v>0</v>
      </c>
      <c r="K28" s="260">
        <v>0</v>
      </c>
      <c r="L28" s="248">
        <v>0</v>
      </c>
      <c r="M28" s="248">
        <v>0</v>
      </c>
      <c r="N28" s="248">
        <v>0</v>
      </c>
      <c r="O28" s="266">
        <v>0</v>
      </c>
      <c r="P28" s="260">
        <v>0</v>
      </c>
      <c r="Q28" s="277">
        <v>0</v>
      </c>
      <c r="R28" s="78">
        <f t="shared" si="3"/>
        <v>0</v>
      </c>
      <c r="S28" s="85">
        <f t="shared" si="4"/>
        <v>0</v>
      </c>
    </row>
    <row r="29" spans="1:19" s="19" customFormat="1">
      <c r="A29" s="20" t="s">
        <v>46</v>
      </c>
      <c r="B29" s="21"/>
      <c r="C29" s="272">
        <v>0</v>
      </c>
      <c r="D29" s="260">
        <v>12100</v>
      </c>
      <c r="E29" s="248">
        <v>0</v>
      </c>
      <c r="F29" s="260">
        <v>7000</v>
      </c>
      <c r="G29" s="248">
        <v>0</v>
      </c>
      <c r="H29" s="248">
        <v>0</v>
      </c>
      <c r="I29" s="242">
        <v>13280</v>
      </c>
      <c r="J29" s="248">
        <v>0</v>
      </c>
      <c r="K29" s="260">
        <v>27380</v>
      </c>
      <c r="L29" s="248">
        <v>9900</v>
      </c>
      <c r="M29" s="248">
        <v>6080</v>
      </c>
      <c r="N29" s="248">
        <v>0</v>
      </c>
      <c r="O29" s="266">
        <v>6080</v>
      </c>
      <c r="P29" s="260">
        <v>8280</v>
      </c>
      <c r="Q29" s="278">
        <v>0</v>
      </c>
      <c r="R29" s="78">
        <f t="shared" si="3"/>
        <v>78000</v>
      </c>
      <c r="S29" s="85">
        <f t="shared" si="4"/>
        <v>90100</v>
      </c>
    </row>
    <row r="30" spans="1:19" s="23" customFormat="1" ht="27.75" customHeight="1">
      <c r="A30" s="22"/>
      <c r="C30" s="273">
        <f>SUM(C26:C29)</f>
        <v>22000</v>
      </c>
      <c r="D30" s="262">
        <f>SUM(D26:D29)</f>
        <v>36800</v>
      </c>
      <c r="E30" s="337">
        <v>147760</v>
      </c>
      <c r="F30" s="262">
        <f t="shared" ref="F30:M30" si="5">SUM(F26:F29)</f>
        <v>39380</v>
      </c>
      <c r="G30" s="250">
        <f t="shared" si="5"/>
        <v>27000</v>
      </c>
      <c r="H30" s="250">
        <f t="shared" si="5"/>
        <v>18000</v>
      </c>
      <c r="I30" s="244">
        <f t="shared" si="5"/>
        <v>103080</v>
      </c>
      <c r="J30" s="250">
        <f t="shared" si="5"/>
        <v>89640</v>
      </c>
      <c r="K30" s="262">
        <f t="shared" si="5"/>
        <v>59680</v>
      </c>
      <c r="L30" s="250">
        <f t="shared" si="5"/>
        <v>99680</v>
      </c>
      <c r="M30" s="250">
        <f t="shared" si="5"/>
        <v>39080</v>
      </c>
      <c r="N30" s="250">
        <f>SUM(N26:N29)</f>
        <v>22000</v>
      </c>
      <c r="O30" s="268">
        <f>SUM(O26:O29)</f>
        <v>6080</v>
      </c>
      <c r="P30" s="262">
        <f>SUM(P26:P29)</f>
        <v>91100</v>
      </c>
      <c r="Q30" s="279">
        <f>SUM(Q26:Q29)</f>
        <v>29500</v>
      </c>
      <c r="R30" s="81">
        <f t="shared" si="3"/>
        <v>771980</v>
      </c>
      <c r="S30" s="84">
        <f>SUM(C26:Q29)</f>
        <v>771380</v>
      </c>
    </row>
    <row r="31" spans="1:19" s="5" customFormat="1">
      <c r="A31" s="1258" t="s">
        <v>28</v>
      </c>
      <c r="B31" s="1258"/>
      <c r="C31" s="26">
        <f>SUM(C27:C29,C18,C12,C6)</f>
        <v>193034</v>
      </c>
      <c r="D31" s="26">
        <f t="shared" ref="D31:R31" si="6">SUM(D27:D29,D18,D12,D6)</f>
        <v>248267.28</v>
      </c>
      <c r="E31" s="482">
        <f t="shared" si="6"/>
        <v>174173.28</v>
      </c>
      <c r="F31" s="26">
        <f t="shared" si="6"/>
        <v>229375.28</v>
      </c>
      <c r="G31" s="26">
        <f t="shared" si="6"/>
        <v>130790</v>
      </c>
      <c r="H31" s="26">
        <f t="shared" si="6"/>
        <v>144661</v>
      </c>
      <c r="I31" s="484">
        <f t="shared" si="6"/>
        <v>182154.28</v>
      </c>
      <c r="J31" s="482">
        <f t="shared" si="6"/>
        <v>195129</v>
      </c>
      <c r="K31" s="26">
        <f t="shared" si="6"/>
        <v>179185.28</v>
      </c>
      <c r="L31" s="26">
        <f t="shared" si="6"/>
        <v>139339.28</v>
      </c>
      <c r="M31" s="26">
        <f t="shared" si="6"/>
        <v>160207.78</v>
      </c>
      <c r="N31" s="26">
        <f t="shared" si="6"/>
        <v>134828.28</v>
      </c>
      <c r="O31" s="26">
        <f t="shared" si="6"/>
        <v>79539.28</v>
      </c>
      <c r="P31" s="26">
        <f t="shared" si="6"/>
        <v>86739</v>
      </c>
      <c r="Q31" s="26">
        <f t="shared" si="6"/>
        <v>138809</v>
      </c>
      <c r="R31" s="26">
        <f t="shared" si="6"/>
        <v>2357432.02</v>
      </c>
    </row>
    <row r="32" spans="1:19">
      <c r="C32" s="26"/>
      <c r="E32" s="483"/>
      <c r="I32" s="338"/>
      <c r="J32" s="483"/>
    </row>
    <row r="33" spans="2:17">
      <c r="C33" s="269" t="s">
        <v>302</v>
      </c>
      <c r="D33" s="269" t="s">
        <v>302</v>
      </c>
      <c r="E33" s="406" t="s">
        <v>308</v>
      </c>
      <c r="F33" s="269" t="s">
        <v>302</v>
      </c>
      <c r="G33" s="406" t="s">
        <v>308</v>
      </c>
      <c r="H33" s="406" t="s">
        <v>308</v>
      </c>
      <c r="I33" s="408" t="s">
        <v>309</v>
      </c>
      <c r="J33" s="406" t="s">
        <v>308</v>
      </c>
      <c r="K33" s="269" t="s">
        <v>302</v>
      </c>
      <c r="L33" s="406" t="s">
        <v>308</v>
      </c>
      <c r="M33" s="406" t="s">
        <v>308</v>
      </c>
      <c r="N33" s="406" t="s">
        <v>308</v>
      </c>
      <c r="O33" s="253" t="s">
        <v>301</v>
      </c>
      <c r="P33" s="269" t="s">
        <v>302</v>
      </c>
      <c r="Q33" s="406" t="s">
        <v>308</v>
      </c>
    </row>
    <row r="34" spans="2:17">
      <c r="B34" s="1" t="s">
        <v>29</v>
      </c>
    </row>
    <row r="36" spans="2:17">
      <c r="C36" s="4" t="s">
        <v>29</v>
      </c>
    </row>
  </sheetData>
  <mergeCells count="19">
    <mergeCell ref="R2:R3"/>
    <mergeCell ref="Q2:Q3"/>
    <mergeCell ref="M2:M3"/>
    <mergeCell ref="P2:P3"/>
    <mergeCell ref="A31:B31"/>
    <mergeCell ref="I2:I3"/>
    <mergeCell ref="J2:J3"/>
    <mergeCell ref="K2:K3"/>
    <mergeCell ref="L2:L3"/>
    <mergeCell ref="A1:Q1"/>
    <mergeCell ref="B2:B3"/>
    <mergeCell ref="C2:C3"/>
    <mergeCell ref="D2:D3"/>
    <mergeCell ref="E2:E3"/>
    <mergeCell ref="F2:F3"/>
    <mergeCell ref="G2:G3"/>
    <mergeCell ref="N2:N3"/>
    <mergeCell ref="O2:O3"/>
    <mergeCell ref="H2:H3"/>
  </mergeCells>
  <phoneticPr fontId="0" type="noConversion"/>
  <pageMargins left="0.7" right="0.7" top="0.75" bottom="0.75" header="0.3" footer="0.3"/>
  <pageSetup paperSize="9" orientation="landscape" r:id="rId1"/>
  <ignoredErrors>
    <ignoredError sqref="D6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2"/>
  <sheetViews>
    <sheetView zoomScale="80" zoomScaleNormal="80" workbookViewId="0">
      <selection sqref="A1:XFD1048576"/>
    </sheetView>
  </sheetViews>
  <sheetFormatPr defaultRowHeight="14.25"/>
  <cols>
    <col min="1" max="1" width="22" style="1263" bestFit="1" customWidth="1"/>
    <col min="2" max="2" width="15.625" style="1263" bestFit="1" customWidth="1"/>
    <col min="3" max="4" width="15" style="1263" bestFit="1" customWidth="1"/>
    <col min="5" max="5" width="10.625" style="1263" bestFit="1" customWidth="1"/>
    <col min="6" max="7" width="13.375" style="1263" bestFit="1" customWidth="1"/>
    <col min="8" max="8" width="12.625" style="1263" bestFit="1" customWidth="1"/>
    <col min="9" max="9" width="13.375" style="1263" bestFit="1" customWidth="1"/>
    <col min="10" max="16384" width="9" style="1263"/>
  </cols>
  <sheetData>
    <row r="3" spans="1:13">
      <c r="A3" s="1262" t="s">
        <v>344</v>
      </c>
      <c r="B3" s="1262" t="s">
        <v>335</v>
      </c>
    </row>
    <row r="4" spans="1:13">
      <c r="A4" s="1262" t="s">
        <v>333</v>
      </c>
      <c r="B4" s="1263" t="s">
        <v>306</v>
      </c>
      <c r="C4" s="1263" t="s">
        <v>308</v>
      </c>
      <c r="D4" s="1263" t="s">
        <v>309</v>
      </c>
      <c r="E4" s="1263" t="s">
        <v>310</v>
      </c>
      <c r="F4" s="1263" t="s">
        <v>334</v>
      </c>
    </row>
    <row r="5" spans="1:13">
      <c r="A5" s="1264" t="s">
        <v>323</v>
      </c>
      <c r="B5" s="1265">
        <v>1</v>
      </c>
      <c r="C5" s="1265">
        <v>5</v>
      </c>
      <c r="D5" s="1265">
        <v>6</v>
      </c>
      <c r="E5" s="1265"/>
      <c r="F5" s="1265">
        <v>12</v>
      </c>
      <c r="H5" s="1264"/>
      <c r="I5" s="1265"/>
      <c r="J5" s="1265"/>
      <c r="K5" s="1265"/>
      <c r="L5" s="1265"/>
      <c r="M5" s="1265"/>
    </row>
    <row r="6" spans="1:13">
      <c r="A6" s="1264" t="s">
        <v>332</v>
      </c>
      <c r="B6" s="1265"/>
      <c r="C6" s="1265">
        <v>3</v>
      </c>
      <c r="D6" s="1265">
        <v>3</v>
      </c>
      <c r="E6" s="1265"/>
      <c r="F6" s="1265">
        <v>6</v>
      </c>
      <c r="H6" s="1264"/>
      <c r="I6" s="1265"/>
      <c r="J6" s="1265"/>
      <c r="K6" s="1265"/>
      <c r="L6" s="1265"/>
      <c r="M6" s="1265"/>
    </row>
    <row r="7" spans="1:13">
      <c r="A7" s="1264" t="s">
        <v>95</v>
      </c>
      <c r="B7" s="1265"/>
      <c r="C7" s="1265">
        <v>7</v>
      </c>
      <c r="D7" s="1265">
        <v>8</v>
      </c>
      <c r="E7" s="1265"/>
      <c r="F7" s="1265">
        <v>15</v>
      </c>
      <c r="H7" s="1264"/>
      <c r="I7" s="1265"/>
      <c r="J7" s="1265"/>
      <c r="K7" s="1265"/>
      <c r="L7" s="1265"/>
      <c r="M7" s="1265"/>
    </row>
    <row r="8" spans="1:13">
      <c r="A8" s="1264" t="s">
        <v>311</v>
      </c>
      <c r="B8" s="1265">
        <v>4</v>
      </c>
      <c r="C8" s="1265">
        <v>8</v>
      </c>
      <c r="D8" s="1265"/>
      <c r="E8" s="1265"/>
      <c r="F8" s="1265">
        <v>12</v>
      </c>
      <c r="H8" s="1264"/>
      <c r="I8" s="1265"/>
      <c r="J8" s="1265"/>
      <c r="K8" s="1265"/>
      <c r="L8" s="1265"/>
      <c r="M8" s="1265"/>
    </row>
    <row r="9" spans="1:13" s="1268" customFormat="1">
      <c r="A9" s="1266" t="s">
        <v>324</v>
      </c>
      <c r="B9" s="1267">
        <v>1</v>
      </c>
      <c r="C9" s="1267">
        <v>9</v>
      </c>
      <c r="D9" s="1267">
        <v>2</v>
      </c>
      <c r="E9" s="1267"/>
      <c r="F9" s="1267">
        <v>12</v>
      </c>
      <c r="H9" s="1266"/>
      <c r="I9" s="1267"/>
      <c r="J9" s="1267"/>
      <c r="K9" s="1267"/>
      <c r="L9" s="1267"/>
      <c r="M9" s="1267"/>
    </row>
    <row r="10" spans="1:13">
      <c r="A10" s="1264" t="s">
        <v>305</v>
      </c>
      <c r="B10" s="1265">
        <v>11</v>
      </c>
      <c r="C10" s="1265">
        <v>12</v>
      </c>
      <c r="D10" s="1265"/>
      <c r="E10" s="1265"/>
      <c r="F10" s="1265">
        <v>23</v>
      </c>
      <c r="H10" s="1264"/>
      <c r="I10" s="1265"/>
      <c r="J10" s="1265"/>
      <c r="K10" s="1265"/>
      <c r="L10" s="1265"/>
      <c r="M10" s="1265"/>
    </row>
    <row r="11" spans="1:13">
      <c r="A11" s="1264" t="s">
        <v>313</v>
      </c>
      <c r="B11" s="1265">
        <v>6</v>
      </c>
      <c r="C11" s="1265">
        <v>8</v>
      </c>
      <c r="D11" s="1265">
        <v>1</v>
      </c>
      <c r="E11" s="1265"/>
      <c r="F11" s="1265">
        <v>15</v>
      </c>
      <c r="H11" s="1264"/>
      <c r="I11" s="1265"/>
      <c r="J11" s="1265"/>
      <c r="K11" s="1265"/>
      <c r="L11" s="1265"/>
      <c r="M11" s="1265"/>
    </row>
    <row r="12" spans="1:13">
      <c r="A12" s="1264" t="s">
        <v>314</v>
      </c>
      <c r="B12" s="1265">
        <v>5</v>
      </c>
      <c r="C12" s="1265">
        <v>11</v>
      </c>
      <c r="D12" s="1265">
        <v>3</v>
      </c>
      <c r="E12" s="1265">
        <v>1</v>
      </c>
      <c r="F12" s="1265">
        <v>20</v>
      </c>
      <c r="H12" s="1264"/>
      <c r="I12" s="1265"/>
      <c r="J12" s="1265"/>
      <c r="K12" s="1265"/>
      <c r="L12" s="1265"/>
      <c r="M12" s="1265"/>
    </row>
    <row r="13" spans="1:13">
      <c r="A13" s="1264" t="s">
        <v>284</v>
      </c>
      <c r="B13" s="1265">
        <v>2</v>
      </c>
      <c r="C13" s="1265">
        <v>14</v>
      </c>
      <c r="D13" s="1265"/>
      <c r="E13" s="1265"/>
      <c r="F13" s="1265">
        <v>16</v>
      </c>
      <c r="H13" s="1264"/>
      <c r="I13" s="1265"/>
      <c r="J13" s="1265"/>
      <c r="K13" s="1265"/>
      <c r="L13" s="1265"/>
      <c r="M13" s="1265"/>
    </row>
    <row r="14" spans="1:13">
      <c r="A14" s="1264" t="s">
        <v>315</v>
      </c>
      <c r="B14" s="1265"/>
      <c r="C14" s="1265">
        <v>14</v>
      </c>
      <c r="D14" s="1265">
        <v>1</v>
      </c>
      <c r="E14" s="1265"/>
      <c r="F14" s="1265">
        <v>15</v>
      </c>
      <c r="H14" s="1264"/>
      <c r="I14" s="1265"/>
      <c r="J14" s="1265"/>
      <c r="K14" s="1265"/>
      <c r="L14" s="1265"/>
      <c r="M14" s="1265"/>
    </row>
    <row r="15" spans="1:13">
      <c r="A15" s="1264" t="s">
        <v>325</v>
      </c>
      <c r="B15" s="1265"/>
      <c r="C15" s="1265">
        <v>6</v>
      </c>
      <c r="D15" s="1265">
        <v>1</v>
      </c>
      <c r="E15" s="1265"/>
      <c r="F15" s="1265">
        <v>7</v>
      </c>
      <c r="H15" s="1264"/>
      <c r="I15" s="1265"/>
      <c r="J15" s="1265"/>
      <c r="K15" s="1265"/>
      <c r="L15" s="1265"/>
      <c r="M15" s="1265"/>
    </row>
    <row r="16" spans="1:13">
      <c r="A16" s="1264" t="s">
        <v>63</v>
      </c>
      <c r="B16" s="1265"/>
      <c r="C16" s="1265">
        <v>5</v>
      </c>
      <c r="D16" s="1265">
        <v>3</v>
      </c>
      <c r="E16" s="1265"/>
      <c r="F16" s="1265">
        <v>8</v>
      </c>
      <c r="H16" s="1264"/>
      <c r="I16" s="1265"/>
      <c r="J16" s="1265"/>
      <c r="K16" s="1265"/>
      <c r="L16" s="1265"/>
      <c r="M16" s="1265"/>
    </row>
    <row r="17" spans="1:13">
      <c r="A17" s="1264" t="s">
        <v>242</v>
      </c>
      <c r="B17" s="1265">
        <v>1</v>
      </c>
      <c r="C17" s="1265">
        <v>4</v>
      </c>
      <c r="D17" s="1265">
        <v>4</v>
      </c>
      <c r="E17" s="1265">
        <v>1</v>
      </c>
      <c r="F17" s="1265">
        <v>10</v>
      </c>
      <c r="H17" s="1264"/>
      <c r="I17" s="1265"/>
      <c r="J17" s="1265"/>
      <c r="K17" s="1265"/>
      <c r="L17" s="1265"/>
      <c r="M17" s="1265"/>
    </row>
    <row r="18" spans="1:13">
      <c r="A18" s="1264" t="s">
        <v>317</v>
      </c>
      <c r="B18" s="1265"/>
      <c r="C18" s="1265">
        <v>6</v>
      </c>
      <c r="D18" s="1265"/>
      <c r="E18" s="1265"/>
      <c r="F18" s="1265">
        <v>6</v>
      </c>
      <c r="H18" s="1264"/>
      <c r="I18" s="1265"/>
      <c r="J18" s="1265"/>
      <c r="K18" s="1265"/>
      <c r="L18" s="1265"/>
      <c r="M18" s="1265"/>
    </row>
    <row r="19" spans="1:13">
      <c r="A19" s="1264" t="s">
        <v>89</v>
      </c>
      <c r="B19" s="1265"/>
      <c r="C19" s="1265">
        <v>6</v>
      </c>
      <c r="D19" s="1265">
        <v>6</v>
      </c>
      <c r="E19" s="1265"/>
      <c r="F19" s="1265">
        <v>12</v>
      </c>
      <c r="H19" s="1264"/>
      <c r="I19" s="1265"/>
      <c r="J19" s="1265"/>
      <c r="K19" s="1265"/>
      <c r="L19" s="1265"/>
      <c r="M19" s="1265"/>
    </row>
    <row r="20" spans="1:13">
      <c r="A20" s="1264" t="s">
        <v>276</v>
      </c>
      <c r="B20" s="1265">
        <v>4</v>
      </c>
      <c r="C20" s="1265">
        <v>8</v>
      </c>
      <c r="D20" s="1265"/>
      <c r="E20" s="1265"/>
      <c r="F20" s="1265">
        <v>12</v>
      </c>
      <c r="H20" s="1264"/>
      <c r="I20" s="1265"/>
      <c r="J20" s="1265"/>
      <c r="K20" s="1265"/>
      <c r="L20" s="1265"/>
      <c r="M20" s="1265"/>
    </row>
    <row r="21" spans="1:13">
      <c r="A21" s="1264" t="s">
        <v>318</v>
      </c>
      <c r="B21" s="1265">
        <v>2</v>
      </c>
      <c r="C21" s="1265">
        <v>2</v>
      </c>
      <c r="D21" s="1265"/>
      <c r="E21" s="1265"/>
      <c r="F21" s="1265">
        <v>4</v>
      </c>
      <c r="H21" s="1264"/>
      <c r="I21" s="1265"/>
      <c r="J21" s="1265"/>
      <c r="K21" s="1265"/>
      <c r="L21" s="1265"/>
      <c r="M21" s="1265"/>
    </row>
    <row r="22" spans="1:13">
      <c r="A22" s="1264" t="s">
        <v>334</v>
      </c>
      <c r="B22" s="1265">
        <v>37</v>
      </c>
      <c r="C22" s="1265">
        <v>128</v>
      </c>
      <c r="D22" s="1265">
        <v>38</v>
      </c>
      <c r="E22" s="1265">
        <v>2</v>
      </c>
      <c r="F22" s="1265">
        <v>205</v>
      </c>
      <c r="H22" s="1264"/>
      <c r="I22" s="1265"/>
      <c r="J22" s="1265"/>
      <c r="K22" s="1265"/>
      <c r="L22" s="1265"/>
      <c r="M22" s="12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D206"/>
  <sheetViews>
    <sheetView workbookViewId="0">
      <selection activeCell="D159" sqref="D159"/>
    </sheetView>
  </sheetViews>
  <sheetFormatPr defaultRowHeight="14.25"/>
  <cols>
    <col min="2" max="2" width="24.625" bestFit="1" customWidth="1"/>
    <col min="3" max="3" width="17.75" style="1014" bestFit="1" customWidth="1"/>
    <col min="4" max="4" width="16.625" bestFit="1" customWidth="1"/>
  </cols>
  <sheetData>
    <row r="1" spans="1:4">
      <c r="A1" t="s">
        <v>304</v>
      </c>
      <c r="B1" t="s">
        <v>330</v>
      </c>
      <c r="C1" s="1014" t="s">
        <v>329</v>
      </c>
      <c r="D1" t="s">
        <v>331</v>
      </c>
    </row>
    <row r="2" spans="1:4" ht="18.75" hidden="1">
      <c r="A2" s="1021" t="s">
        <v>305</v>
      </c>
      <c r="B2" s="1022" t="s">
        <v>130</v>
      </c>
      <c r="C2" s="1023">
        <v>181397</v>
      </c>
      <c r="D2" s="553" t="s">
        <v>306</v>
      </c>
    </row>
    <row r="3" spans="1:4" ht="18.75" hidden="1">
      <c r="A3" s="1024" t="s">
        <v>305</v>
      </c>
      <c r="B3" s="1025" t="s">
        <v>126</v>
      </c>
      <c r="C3" s="1026">
        <v>232441</v>
      </c>
      <c r="D3" s="554" t="s">
        <v>306</v>
      </c>
    </row>
    <row r="4" spans="1:4" ht="18.75" hidden="1">
      <c r="A4" s="1024" t="s">
        <v>305</v>
      </c>
      <c r="B4" s="1025" t="s">
        <v>128</v>
      </c>
      <c r="C4" s="1026">
        <v>277212</v>
      </c>
      <c r="D4" s="554" t="s">
        <v>306</v>
      </c>
    </row>
    <row r="5" spans="1:4" ht="18.75" hidden="1">
      <c r="A5" s="1024" t="s">
        <v>305</v>
      </c>
      <c r="B5" s="1025" t="s">
        <v>129</v>
      </c>
      <c r="C5" s="1026">
        <v>339054</v>
      </c>
      <c r="D5" s="554" t="s">
        <v>306</v>
      </c>
    </row>
    <row r="6" spans="1:4" ht="18.75" hidden="1">
      <c r="A6" s="1024" t="s">
        <v>305</v>
      </c>
      <c r="B6" s="1025" t="s">
        <v>134</v>
      </c>
      <c r="C6" s="1026">
        <v>183737</v>
      </c>
      <c r="D6" s="554" t="s">
        <v>306</v>
      </c>
    </row>
    <row r="7" spans="1:4" ht="18.75" hidden="1">
      <c r="A7" s="1024" t="s">
        <v>305</v>
      </c>
      <c r="B7" s="1025" t="s">
        <v>138</v>
      </c>
      <c r="C7" s="1026">
        <v>203427</v>
      </c>
      <c r="D7" s="554" t="s">
        <v>306</v>
      </c>
    </row>
    <row r="8" spans="1:4" ht="18.75" hidden="1">
      <c r="A8" s="1024" t="s">
        <v>305</v>
      </c>
      <c r="B8" s="1025" t="s">
        <v>140</v>
      </c>
      <c r="C8" s="1026">
        <v>230517</v>
      </c>
      <c r="D8" s="554" t="s">
        <v>306</v>
      </c>
    </row>
    <row r="9" spans="1:4" ht="18.75" hidden="1">
      <c r="A9" s="1024" t="s">
        <v>305</v>
      </c>
      <c r="B9" s="1025" t="s">
        <v>141</v>
      </c>
      <c r="C9" s="1026">
        <v>251086</v>
      </c>
      <c r="D9" s="554" t="s">
        <v>306</v>
      </c>
    </row>
    <row r="10" spans="1:4" ht="18.75" hidden="1">
      <c r="A10" s="1024" t="s">
        <v>305</v>
      </c>
      <c r="B10" s="1025" t="s">
        <v>142</v>
      </c>
      <c r="C10" s="1026">
        <v>216827</v>
      </c>
      <c r="D10" s="554" t="s">
        <v>306</v>
      </c>
    </row>
    <row r="11" spans="1:4" ht="18.75" hidden="1">
      <c r="A11" s="1024" t="s">
        <v>305</v>
      </c>
      <c r="B11" s="1025" t="s">
        <v>146</v>
      </c>
      <c r="C11" s="1026">
        <v>362883</v>
      </c>
      <c r="D11" s="554" t="s">
        <v>306</v>
      </c>
    </row>
    <row r="12" spans="1:4" ht="18.75" hidden="1">
      <c r="A12" s="1024" t="s">
        <v>305</v>
      </c>
      <c r="B12" s="1025" t="s">
        <v>147</v>
      </c>
      <c r="C12" s="1026">
        <v>261533</v>
      </c>
      <c r="D12" s="554" t="s">
        <v>306</v>
      </c>
    </row>
    <row r="13" spans="1:4" ht="18.75" hidden="1">
      <c r="A13" s="1024" t="s">
        <v>305</v>
      </c>
      <c r="B13" s="1025" t="s">
        <v>127</v>
      </c>
      <c r="C13" s="1026">
        <v>197845</v>
      </c>
      <c r="D13" s="555" t="s">
        <v>308</v>
      </c>
    </row>
    <row r="14" spans="1:4" ht="18.75" hidden="1">
      <c r="A14" s="1024" t="s">
        <v>305</v>
      </c>
      <c r="B14" s="1025" t="s">
        <v>131</v>
      </c>
      <c r="C14" s="1026">
        <v>299125</v>
      </c>
      <c r="D14" s="555" t="s">
        <v>308</v>
      </c>
    </row>
    <row r="15" spans="1:4" ht="18.75" hidden="1">
      <c r="A15" s="1024" t="s">
        <v>305</v>
      </c>
      <c r="B15" s="1025" t="s">
        <v>132</v>
      </c>
      <c r="C15" s="1026">
        <v>160124</v>
      </c>
      <c r="D15" s="555" t="s">
        <v>308</v>
      </c>
    </row>
    <row r="16" spans="1:4" ht="18.75" hidden="1">
      <c r="A16" s="1024" t="s">
        <v>305</v>
      </c>
      <c r="B16" s="1025" t="s">
        <v>133</v>
      </c>
      <c r="C16" s="1026">
        <v>212384</v>
      </c>
      <c r="D16" s="555" t="s">
        <v>308</v>
      </c>
    </row>
    <row r="17" spans="1:4" ht="18.75" hidden="1">
      <c r="A17" s="1024" t="s">
        <v>305</v>
      </c>
      <c r="B17" s="1025" t="s">
        <v>135</v>
      </c>
      <c r="C17" s="1012">
        <v>115542</v>
      </c>
      <c r="D17" s="555" t="s">
        <v>308</v>
      </c>
    </row>
    <row r="18" spans="1:4" ht="18.75" hidden="1">
      <c r="A18" s="1024" t="s">
        <v>305</v>
      </c>
      <c r="B18" s="1025" t="s">
        <v>136</v>
      </c>
      <c r="C18" s="1026">
        <v>251322</v>
      </c>
      <c r="D18" s="555" t="s">
        <v>308</v>
      </c>
    </row>
    <row r="19" spans="1:4" ht="18.75" hidden="1">
      <c r="A19" s="1024" t="s">
        <v>305</v>
      </c>
      <c r="B19" s="1025" t="s">
        <v>137</v>
      </c>
      <c r="C19" s="1026">
        <v>227320</v>
      </c>
      <c r="D19" s="555" t="s">
        <v>308</v>
      </c>
    </row>
    <row r="20" spans="1:4" ht="18.75" hidden="1">
      <c r="A20" s="1024" t="s">
        <v>305</v>
      </c>
      <c r="B20" s="1025" t="s">
        <v>139</v>
      </c>
      <c r="C20" s="1026">
        <v>186490</v>
      </c>
      <c r="D20" s="555" t="s">
        <v>308</v>
      </c>
    </row>
    <row r="21" spans="1:4" ht="18.75" hidden="1">
      <c r="A21" s="1024" t="s">
        <v>305</v>
      </c>
      <c r="B21" s="1025" t="s">
        <v>143</v>
      </c>
      <c r="C21" s="1026">
        <v>257729</v>
      </c>
      <c r="D21" s="555" t="s">
        <v>308</v>
      </c>
    </row>
    <row r="22" spans="1:4" ht="18.75" hidden="1">
      <c r="A22" s="1024" t="s">
        <v>305</v>
      </c>
      <c r="B22" s="1025" t="s">
        <v>144</v>
      </c>
      <c r="C22" s="1026">
        <v>242466</v>
      </c>
      <c r="D22" s="555" t="s">
        <v>308</v>
      </c>
    </row>
    <row r="23" spans="1:4" ht="18.75" hidden="1">
      <c r="A23" s="1024" t="s">
        <v>305</v>
      </c>
      <c r="B23" s="1025" t="s">
        <v>145</v>
      </c>
      <c r="C23" s="1026">
        <v>241463</v>
      </c>
      <c r="D23" s="555" t="s">
        <v>308</v>
      </c>
    </row>
    <row r="24" spans="1:4" ht="18.75" hidden="1">
      <c r="A24" s="1027" t="s">
        <v>305</v>
      </c>
      <c r="B24" s="1028" t="s">
        <v>125</v>
      </c>
      <c r="C24" s="1029">
        <v>193820</v>
      </c>
      <c r="D24" s="555" t="s">
        <v>308</v>
      </c>
    </row>
    <row r="25" spans="1:4" ht="18.75" hidden="1">
      <c r="A25" s="1021" t="s">
        <v>276</v>
      </c>
      <c r="B25" s="1022" t="s">
        <v>272</v>
      </c>
      <c r="C25" s="1012">
        <v>160250</v>
      </c>
      <c r="D25" s="553" t="s">
        <v>306</v>
      </c>
    </row>
    <row r="26" spans="1:4" ht="18.75" hidden="1">
      <c r="A26" s="1024" t="s">
        <v>276</v>
      </c>
      <c r="B26" s="1025" t="s">
        <v>273</v>
      </c>
      <c r="C26" s="1012">
        <v>128032</v>
      </c>
      <c r="D26" s="554" t="s">
        <v>306</v>
      </c>
    </row>
    <row r="27" spans="1:4" ht="18.75" hidden="1">
      <c r="A27" s="1024" t="s">
        <v>276</v>
      </c>
      <c r="B27" s="1025" t="s">
        <v>271</v>
      </c>
      <c r="C27" s="1026">
        <v>360008.22</v>
      </c>
      <c r="D27" s="554" t="s">
        <v>306</v>
      </c>
    </row>
    <row r="28" spans="1:4" ht="18.75" hidden="1">
      <c r="A28" s="1024" t="s">
        <v>276</v>
      </c>
      <c r="B28" s="1025" t="s">
        <v>276</v>
      </c>
      <c r="C28" s="994">
        <v>144458.85</v>
      </c>
      <c r="D28" s="554" t="s">
        <v>306</v>
      </c>
    </row>
    <row r="29" spans="1:4" ht="18.75" hidden="1">
      <c r="A29" s="1024" t="s">
        <v>276</v>
      </c>
      <c r="B29" s="1025" t="s">
        <v>281</v>
      </c>
      <c r="C29" s="1026">
        <v>428755.78</v>
      </c>
      <c r="D29" s="555" t="s">
        <v>308</v>
      </c>
    </row>
    <row r="30" spans="1:4" ht="18.75" hidden="1">
      <c r="A30" s="1024" t="s">
        <v>276</v>
      </c>
      <c r="B30" s="1025" t="s">
        <v>274</v>
      </c>
      <c r="C30" s="1026">
        <v>546639.05000000005</v>
      </c>
      <c r="D30" s="555" t="s">
        <v>308</v>
      </c>
    </row>
    <row r="31" spans="1:4" ht="18.75" hidden="1">
      <c r="A31" s="1024" t="s">
        <v>276</v>
      </c>
      <c r="B31" s="1025" t="s">
        <v>275</v>
      </c>
      <c r="C31" s="1026">
        <v>170078.89</v>
      </c>
      <c r="D31" s="555" t="s">
        <v>308</v>
      </c>
    </row>
    <row r="32" spans="1:4" ht="18.75" hidden="1">
      <c r="A32" s="1024" t="s">
        <v>276</v>
      </c>
      <c r="B32" s="1025" t="s">
        <v>277</v>
      </c>
      <c r="C32" s="1026">
        <v>249475.02000000002</v>
      </c>
      <c r="D32" s="555" t="s">
        <v>308</v>
      </c>
    </row>
    <row r="33" spans="1:4" ht="18.75" hidden="1">
      <c r="A33" s="1024" t="s">
        <v>276</v>
      </c>
      <c r="B33" s="1025" t="s">
        <v>278</v>
      </c>
      <c r="C33" s="1026">
        <v>181609.52000000002</v>
      </c>
      <c r="D33" s="555" t="s">
        <v>308</v>
      </c>
    </row>
    <row r="34" spans="1:4" ht="18.75" hidden="1">
      <c r="A34" s="1024" t="s">
        <v>276</v>
      </c>
      <c r="B34" s="1025" t="s">
        <v>280</v>
      </c>
      <c r="C34" s="1026">
        <v>394854.77</v>
      </c>
      <c r="D34" s="555" t="s">
        <v>308</v>
      </c>
    </row>
    <row r="35" spans="1:4" ht="18.75" hidden="1">
      <c r="A35" s="1024" t="s">
        <v>276</v>
      </c>
      <c r="B35" s="1025" t="s">
        <v>279</v>
      </c>
      <c r="C35" s="1026">
        <v>474147.85</v>
      </c>
      <c r="D35" s="555" t="s">
        <v>308</v>
      </c>
    </row>
    <row r="36" spans="1:4" ht="31.5" hidden="1">
      <c r="A36" s="1027" t="s">
        <v>276</v>
      </c>
      <c r="B36" s="1028" t="s">
        <v>282</v>
      </c>
      <c r="C36" s="1019">
        <v>714540.62</v>
      </c>
      <c r="D36" s="555" t="s">
        <v>308</v>
      </c>
    </row>
    <row r="37" spans="1:4" ht="18.75" hidden="1">
      <c r="A37" s="1030" t="s">
        <v>314</v>
      </c>
      <c r="B37" s="1022" t="s">
        <v>227</v>
      </c>
      <c r="C37" s="1020">
        <v>29000</v>
      </c>
      <c r="D37" s="553" t="s">
        <v>306</v>
      </c>
    </row>
    <row r="38" spans="1:4" ht="18.75" hidden="1">
      <c r="A38" s="1031" t="s">
        <v>314</v>
      </c>
      <c r="B38" s="1025" t="s">
        <v>342</v>
      </c>
      <c r="C38" s="1032">
        <v>963864.78</v>
      </c>
      <c r="D38" s="554" t="s">
        <v>306</v>
      </c>
    </row>
    <row r="39" spans="1:4" ht="18.75" hidden="1">
      <c r="A39" s="1031" t="s">
        <v>314</v>
      </c>
      <c r="B39" s="1025" t="s">
        <v>228</v>
      </c>
      <c r="C39" s="1032">
        <v>178609.71</v>
      </c>
      <c r="D39" s="554" t="s">
        <v>306</v>
      </c>
    </row>
    <row r="40" spans="1:4" ht="18.75" hidden="1">
      <c r="A40" s="1031" t="s">
        <v>314</v>
      </c>
      <c r="B40" s="1025" t="s">
        <v>231</v>
      </c>
      <c r="C40" s="1020">
        <v>66859.600000000006</v>
      </c>
      <c r="D40" s="554" t="s">
        <v>306</v>
      </c>
    </row>
    <row r="41" spans="1:4" ht="18.75" hidden="1">
      <c r="A41" s="1031" t="s">
        <v>314</v>
      </c>
      <c r="B41" s="1025" t="s">
        <v>234</v>
      </c>
      <c r="C41" s="1032">
        <v>332264.53999999998</v>
      </c>
      <c r="D41" s="554" t="s">
        <v>306</v>
      </c>
    </row>
    <row r="42" spans="1:4" ht="18.75" hidden="1">
      <c r="A42" s="1031" t="s">
        <v>314</v>
      </c>
      <c r="B42" s="1025" t="s">
        <v>340</v>
      </c>
      <c r="C42" s="1033">
        <v>339669.77</v>
      </c>
      <c r="D42" s="555" t="s">
        <v>308</v>
      </c>
    </row>
    <row r="43" spans="1:4" ht="18.75" hidden="1">
      <c r="A43" s="1031" t="s">
        <v>314</v>
      </c>
      <c r="B43" s="1025" t="s">
        <v>222</v>
      </c>
      <c r="C43" s="1034">
        <v>446428.6</v>
      </c>
      <c r="D43" s="1035" t="s">
        <v>308</v>
      </c>
    </row>
    <row r="44" spans="1:4" ht="18.75" hidden="1">
      <c r="A44" s="1031" t="s">
        <v>314</v>
      </c>
      <c r="B44" s="1025" t="s">
        <v>223</v>
      </c>
      <c r="C44" s="1034">
        <v>152797.64000000001</v>
      </c>
      <c r="D44" s="1035" t="s">
        <v>308</v>
      </c>
    </row>
    <row r="45" spans="1:4" ht="18.75" hidden="1">
      <c r="A45" s="1031" t="s">
        <v>314</v>
      </c>
      <c r="B45" s="1025" t="s">
        <v>224</v>
      </c>
      <c r="C45" s="1034">
        <v>234140.88</v>
      </c>
      <c r="D45" s="1035" t="s">
        <v>308</v>
      </c>
    </row>
    <row r="46" spans="1:4" ht="18.75" hidden="1">
      <c r="A46" s="1031" t="s">
        <v>314</v>
      </c>
      <c r="B46" s="1025" t="s">
        <v>226</v>
      </c>
      <c r="C46" s="1034">
        <v>157158.85</v>
      </c>
      <c r="D46" s="1035" t="s">
        <v>308</v>
      </c>
    </row>
    <row r="47" spans="1:4" ht="18.75" hidden="1">
      <c r="A47" s="1031" t="s">
        <v>314</v>
      </c>
      <c r="B47" s="1025" t="s">
        <v>229</v>
      </c>
      <c r="C47" s="1034">
        <v>328547.90000000002</v>
      </c>
      <c r="D47" s="1035" t="s">
        <v>308</v>
      </c>
    </row>
    <row r="48" spans="1:4" ht="18.75" hidden="1">
      <c r="A48" s="1031" t="s">
        <v>314</v>
      </c>
      <c r="B48" s="1025" t="s">
        <v>230</v>
      </c>
      <c r="C48" s="1034">
        <v>286690.12</v>
      </c>
      <c r="D48" s="1035" t="s">
        <v>308</v>
      </c>
    </row>
    <row r="49" spans="1:4" ht="18.75" hidden="1">
      <c r="A49" s="1031" t="s">
        <v>314</v>
      </c>
      <c r="B49" s="1025" t="s">
        <v>233</v>
      </c>
      <c r="C49" s="1034">
        <v>451115.6</v>
      </c>
      <c r="D49" s="1035" t="s">
        <v>308</v>
      </c>
    </row>
    <row r="50" spans="1:4" ht="18.75" hidden="1">
      <c r="A50" s="1031" t="s">
        <v>314</v>
      </c>
      <c r="B50" s="1025" t="s">
        <v>235</v>
      </c>
      <c r="C50" s="1034">
        <v>685887.6</v>
      </c>
      <c r="D50" s="1035" t="s">
        <v>308</v>
      </c>
    </row>
    <row r="51" spans="1:4" ht="18.75" hidden="1">
      <c r="A51" s="1031" t="s">
        <v>314</v>
      </c>
      <c r="B51" s="1025" t="s">
        <v>341</v>
      </c>
      <c r="C51" s="1034">
        <v>353705.23</v>
      </c>
      <c r="D51" s="555" t="s">
        <v>308</v>
      </c>
    </row>
    <row r="52" spans="1:4" ht="18.75" hidden="1">
      <c r="A52" s="1031" t="s">
        <v>314</v>
      </c>
      <c r="B52" s="1025" t="s">
        <v>225</v>
      </c>
      <c r="C52" s="1034">
        <v>293724.14</v>
      </c>
      <c r="D52" s="555" t="s">
        <v>308</v>
      </c>
    </row>
    <row r="53" spans="1:4" ht="23.25" hidden="1">
      <c r="A53" s="1031" t="s">
        <v>314</v>
      </c>
      <c r="B53" s="1025" t="s">
        <v>221</v>
      </c>
      <c r="C53" s="342">
        <v>249297.47</v>
      </c>
      <c r="D53" s="556" t="s">
        <v>309</v>
      </c>
    </row>
    <row r="54" spans="1:4" ht="18.75" hidden="1">
      <c r="A54" s="1031" t="s">
        <v>314</v>
      </c>
      <c r="B54" s="1025" t="s">
        <v>232</v>
      </c>
      <c r="C54" s="1012">
        <v>842138.17999999993</v>
      </c>
      <c r="D54" s="556" t="s">
        <v>309</v>
      </c>
    </row>
    <row r="55" spans="1:4" ht="18.75" hidden="1">
      <c r="A55" s="1031" t="s">
        <v>314</v>
      </c>
      <c r="B55" s="1025" t="s">
        <v>339</v>
      </c>
      <c r="C55" s="1017">
        <v>1073118.17</v>
      </c>
      <c r="D55" s="1036" t="s">
        <v>310</v>
      </c>
    </row>
    <row r="56" spans="1:4" ht="23.25" hidden="1">
      <c r="A56" s="1037" t="s">
        <v>314</v>
      </c>
      <c r="B56" s="1028" t="s">
        <v>220</v>
      </c>
      <c r="C56" s="342">
        <v>1069319.27</v>
      </c>
      <c r="D56" s="556" t="s">
        <v>309</v>
      </c>
    </row>
    <row r="57" spans="1:4" ht="18.75" hidden="1">
      <c r="A57" s="1038" t="s">
        <v>313</v>
      </c>
      <c r="B57" s="1039" t="s">
        <v>32</v>
      </c>
      <c r="C57" s="1023">
        <v>193034</v>
      </c>
      <c r="D57" s="554" t="s">
        <v>306</v>
      </c>
    </row>
    <row r="58" spans="1:4" ht="18.75" hidden="1">
      <c r="A58" s="1040" t="s">
        <v>313</v>
      </c>
      <c r="B58" s="1041" t="s">
        <v>33</v>
      </c>
      <c r="C58" s="1026">
        <v>248267.28</v>
      </c>
      <c r="D58" s="554" t="s">
        <v>306</v>
      </c>
    </row>
    <row r="59" spans="1:4" ht="18.75" hidden="1">
      <c r="A59" s="1040" t="s">
        <v>313</v>
      </c>
      <c r="B59" s="1041" t="s">
        <v>34</v>
      </c>
      <c r="C59" s="1026">
        <v>174173.28</v>
      </c>
      <c r="D59" s="555" t="s">
        <v>308</v>
      </c>
    </row>
    <row r="60" spans="1:4" ht="18.75" hidden="1">
      <c r="A60" s="1040" t="s">
        <v>313</v>
      </c>
      <c r="B60" s="1041" t="s">
        <v>35</v>
      </c>
      <c r="C60" s="1026">
        <v>229375.28</v>
      </c>
      <c r="D60" s="554" t="s">
        <v>306</v>
      </c>
    </row>
    <row r="61" spans="1:4" ht="18.75" hidden="1">
      <c r="A61" s="1040" t="s">
        <v>313</v>
      </c>
      <c r="B61" s="1041" t="s">
        <v>36</v>
      </c>
      <c r="C61" s="1012">
        <v>130790</v>
      </c>
      <c r="D61" s="406" t="s">
        <v>308</v>
      </c>
    </row>
    <row r="62" spans="1:4" ht="18.75" hidden="1">
      <c r="A62" s="1040" t="s">
        <v>313</v>
      </c>
      <c r="B62" s="1041" t="s">
        <v>31</v>
      </c>
      <c r="C62" s="1026">
        <v>144661</v>
      </c>
      <c r="D62" s="555" t="s">
        <v>308</v>
      </c>
    </row>
    <row r="63" spans="1:4" ht="18.75" hidden="1">
      <c r="A63" s="1040" t="s">
        <v>313</v>
      </c>
      <c r="B63" s="1041" t="s">
        <v>37</v>
      </c>
      <c r="C63" s="1034">
        <v>182154.28</v>
      </c>
      <c r="D63" s="556" t="s">
        <v>309</v>
      </c>
    </row>
    <row r="64" spans="1:4" ht="18.75" hidden="1">
      <c r="A64" s="1040" t="s">
        <v>313</v>
      </c>
      <c r="B64" s="1041" t="s">
        <v>38</v>
      </c>
      <c r="C64" s="1034">
        <v>195129</v>
      </c>
      <c r="D64" s="555" t="s">
        <v>308</v>
      </c>
    </row>
    <row r="65" spans="1:4" ht="18.75" hidden="1">
      <c r="A65" s="1040" t="s">
        <v>313</v>
      </c>
      <c r="B65" s="1041" t="s">
        <v>39</v>
      </c>
      <c r="C65" s="1034">
        <v>179185.28</v>
      </c>
      <c r="D65" s="554" t="s">
        <v>306</v>
      </c>
    </row>
    <row r="66" spans="1:4" ht="18.75" hidden="1">
      <c r="A66" s="1040" t="s">
        <v>313</v>
      </c>
      <c r="B66" s="1041" t="s">
        <v>40</v>
      </c>
      <c r="C66" s="1034">
        <v>139339.28</v>
      </c>
      <c r="D66" s="555" t="s">
        <v>308</v>
      </c>
    </row>
    <row r="67" spans="1:4" ht="18.75" hidden="1">
      <c r="A67" s="1040" t="s">
        <v>313</v>
      </c>
      <c r="B67" s="1041" t="s">
        <v>41</v>
      </c>
      <c r="C67" s="1034">
        <v>160207.78</v>
      </c>
      <c r="D67" s="555" t="s">
        <v>308</v>
      </c>
    </row>
    <row r="68" spans="1:4" ht="18.75" hidden="1">
      <c r="A68" s="1040" t="s">
        <v>313</v>
      </c>
      <c r="B68" s="1041" t="s">
        <v>42</v>
      </c>
      <c r="C68" s="1034">
        <v>134828.28</v>
      </c>
      <c r="D68" s="555" t="s">
        <v>308</v>
      </c>
    </row>
    <row r="69" spans="1:4" ht="18.75" hidden="1">
      <c r="A69" s="1040" t="s">
        <v>313</v>
      </c>
      <c r="B69" s="1041" t="s">
        <v>43</v>
      </c>
      <c r="C69" s="1034">
        <v>79539.28</v>
      </c>
      <c r="D69" s="553" t="s">
        <v>306</v>
      </c>
    </row>
    <row r="70" spans="1:4" ht="18.75" hidden="1">
      <c r="A70" s="1040" t="s">
        <v>313</v>
      </c>
      <c r="B70" s="1041" t="s">
        <v>44</v>
      </c>
      <c r="C70" s="1034">
        <v>86739</v>
      </c>
      <c r="D70" s="554" t="s">
        <v>306</v>
      </c>
    </row>
    <row r="71" spans="1:4" ht="18.75" hidden="1">
      <c r="A71" s="1042" t="s">
        <v>313</v>
      </c>
      <c r="B71" s="1043" t="s">
        <v>45</v>
      </c>
      <c r="C71" s="1044">
        <v>138809</v>
      </c>
      <c r="D71" s="555" t="s">
        <v>308</v>
      </c>
    </row>
    <row r="72" spans="1:4" ht="18.75" hidden="1">
      <c r="A72" s="1038" t="s">
        <v>332</v>
      </c>
      <c r="B72" s="1022" t="s">
        <v>209</v>
      </c>
      <c r="C72" s="1045">
        <v>3674492.53</v>
      </c>
      <c r="D72" s="556" t="s">
        <v>309</v>
      </c>
    </row>
    <row r="73" spans="1:4" ht="18.75" hidden="1">
      <c r="A73" s="1040" t="s">
        <v>332</v>
      </c>
      <c r="B73" s="1025" t="s">
        <v>210</v>
      </c>
      <c r="C73" s="1034">
        <v>373748</v>
      </c>
      <c r="D73" s="555" t="s">
        <v>308</v>
      </c>
    </row>
    <row r="74" spans="1:4" ht="18.75" hidden="1">
      <c r="A74" s="1040" t="s">
        <v>332</v>
      </c>
      <c r="B74" s="1025" t="s">
        <v>211</v>
      </c>
      <c r="C74" s="1034">
        <v>490933.4</v>
      </c>
      <c r="D74" s="555" t="s">
        <v>308</v>
      </c>
    </row>
    <row r="75" spans="1:4" ht="18.75" hidden="1">
      <c r="A75" s="1040" t="s">
        <v>332</v>
      </c>
      <c r="B75" s="1025" t="s">
        <v>212</v>
      </c>
      <c r="C75" s="1034">
        <v>654231.54</v>
      </c>
      <c r="D75" s="556" t="s">
        <v>309</v>
      </c>
    </row>
    <row r="76" spans="1:4" ht="18.75" hidden="1">
      <c r="A76" s="1040" t="s">
        <v>332</v>
      </c>
      <c r="B76" s="1025" t="s">
        <v>213</v>
      </c>
      <c r="C76" s="1034">
        <v>144288.46</v>
      </c>
      <c r="D76" s="555" t="s">
        <v>308</v>
      </c>
    </row>
    <row r="77" spans="1:4" ht="18.75" hidden="1">
      <c r="A77" s="1042" t="s">
        <v>332</v>
      </c>
      <c r="B77" s="1028" t="s">
        <v>214</v>
      </c>
      <c r="C77" s="1044">
        <v>285073.59999999998</v>
      </c>
      <c r="D77" s="556" t="s">
        <v>309</v>
      </c>
    </row>
    <row r="78" spans="1:4" ht="18.75" hidden="1">
      <c r="A78" s="1038" t="s">
        <v>284</v>
      </c>
      <c r="B78" s="1046" t="s">
        <v>284</v>
      </c>
      <c r="C78" s="1045">
        <v>1153539</v>
      </c>
      <c r="D78" s="555" t="s">
        <v>308</v>
      </c>
    </row>
    <row r="79" spans="1:4" ht="18.75" hidden="1">
      <c r="A79" s="1040" t="s">
        <v>284</v>
      </c>
      <c r="B79" s="1047" t="s">
        <v>285</v>
      </c>
      <c r="C79" s="1034">
        <v>639372</v>
      </c>
      <c r="D79" s="555" t="s">
        <v>308</v>
      </c>
    </row>
    <row r="80" spans="1:4" ht="18.75" hidden="1">
      <c r="A80" s="1040" t="s">
        <v>284</v>
      </c>
      <c r="B80" s="1047" t="s">
        <v>286</v>
      </c>
      <c r="C80" s="1034">
        <v>240814</v>
      </c>
      <c r="D80" s="555" t="s">
        <v>308</v>
      </c>
    </row>
    <row r="81" spans="1:4" ht="18.75" hidden="1">
      <c r="A81" s="1040" t="s">
        <v>284</v>
      </c>
      <c r="B81" s="1047" t="s">
        <v>287</v>
      </c>
      <c r="C81" s="1034">
        <v>248637.12</v>
      </c>
      <c r="D81" s="555" t="s">
        <v>308</v>
      </c>
    </row>
    <row r="82" spans="1:4" ht="18.75" hidden="1">
      <c r="A82" s="1040" t="s">
        <v>284</v>
      </c>
      <c r="B82" s="1047" t="s">
        <v>288</v>
      </c>
      <c r="C82" s="1034">
        <v>364710.33999999997</v>
      </c>
      <c r="D82" s="555" t="s">
        <v>308</v>
      </c>
    </row>
    <row r="83" spans="1:4" ht="18.75" hidden="1">
      <c r="A83" s="1040" t="s">
        <v>284</v>
      </c>
      <c r="B83" s="1047" t="s">
        <v>289</v>
      </c>
      <c r="C83" s="1034">
        <v>135916</v>
      </c>
      <c r="D83" s="554" t="s">
        <v>306</v>
      </c>
    </row>
    <row r="84" spans="1:4" ht="18.75" hidden="1">
      <c r="A84" s="1040" t="s">
        <v>284</v>
      </c>
      <c r="B84" s="1047" t="s">
        <v>290</v>
      </c>
      <c r="C84" s="1048">
        <v>748807</v>
      </c>
      <c r="D84" s="555" t="s">
        <v>308</v>
      </c>
    </row>
    <row r="85" spans="1:4" ht="18.75" hidden="1">
      <c r="A85" s="1040" t="s">
        <v>284</v>
      </c>
      <c r="B85" s="1047" t="s">
        <v>291</v>
      </c>
      <c r="C85" s="1048">
        <v>292580</v>
      </c>
      <c r="D85" s="555" t="s">
        <v>308</v>
      </c>
    </row>
    <row r="86" spans="1:4" ht="18.75" hidden="1">
      <c r="A86" s="1040" t="s">
        <v>284</v>
      </c>
      <c r="B86" s="1047" t="s">
        <v>292</v>
      </c>
      <c r="C86" s="1048">
        <v>296526.98</v>
      </c>
      <c r="D86" s="555" t="s">
        <v>308</v>
      </c>
    </row>
    <row r="87" spans="1:4" ht="18.75" hidden="1">
      <c r="A87" s="1040" t="s">
        <v>284</v>
      </c>
      <c r="B87" s="1047" t="s">
        <v>293</v>
      </c>
      <c r="C87" s="1048">
        <v>274966.5</v>
      </c>
      <c r="D87" s="555" t="s">
        <v>308</v>
      </c>
    </row>
    <row r="88" spans="1:4" ht="18.75" hidden="1">
      <c r="A88" s="1040" t="s">
        <v>284</v>
      </c>
      <c r="B88" s="1047" t="s">
        <v>294</v>
      </c>
      <c r="C88" s="1048">
        <v>308687.88</v>
      </c>
      <c r="D88" s="555" t="s">
        <v>308</v>
      </c>
    </row>
    <row r="89" spans="1:4" ht="18.75" hidden="1">
      <c r="A89" s="1040" t="s">
        <v>284</v>
      </c>
      <c r="B89" s="1047" t="s">
        <v>295</v>
      </c>
      <c r="C89" s="1025">
        <v>215441</v>
      </c>
      <c r="D89" s="555" t="s">
        <v>308</v>
      </c>
    </row>
    <row r="90" spans="1:4" ht="18.75" hidden="1">
      <c r="A90" s="1040" t="s">
        <v>284</v>
      </c>
      <c r="B90" s="1047" t="s">
        <v>296</v>
      </c>
      <c r="C90" s="1048">
        <v>967400</v>
      </c>
      <c r="D90" s="555" t="s">
        <v>308</v>
      </c>
    </row>
    <row r="91" spans="1:4" ht="18.75" hidden="1">
      <c r="A91" s="1040" t="s">
        <v>284</v>
      </c>
      <c r="B91" s="1047" t="s">
        <v>297</v>
      </c>
      <c r="C91" s="1048">
        <v>382058.51</v>
      </c>
      <c r="D91" s="555" t="s">
        <v>308</v>
      </c>
    </row>
    <row r="92" spans="1:4" ht="18.75" hidden="1">
      <c r="A92" s="1040" t="s">
        <v>284</v>
      </c>
      <c r="B92" s="1047" t="s">
        <v>298</v>
      </c>
      <c r="C92" s="1048">
        <v>145979.53</v>
      </c>
      <c r="D92" s="554" t="s">
        <v>306</v>
      </c>
    </row>
    <row r="93" spans="1:4" ht="18.75" hidden="1">
      <c r="A93" s="1042" t="s">
        <v>284</v>
      </c>
      <c r="B93" s="1049" t="s">
        <v>299</v>
      </c>
      <c r="C93" s="1050">
        <v>381345.21</v>
      </c>
      <c r="D93" s="555" t="s">
        <v>308</v>
      </c>
    </row>
    <row r="94" spans="1:4" ht="18.75" hidden="1">
      <c r="A94" s="1051" t="s">
        <v>315</v>
      </c>
      <c r="B94" s="1022" t="s">
        <v>252</v>
      </c>
      <c r="C94" s="1045">
        <v>273932</v>
      </c>
      <c r="D94" s="555" t="s">
        <v>308</v>
      </c>
    </row>
    <row r="95" spans="1:4" ht="18.75" hidden="1">
      <c r="A95" s="1052" t="s">
        <v>315</v>
      </c>
      <c r="B95" s="1025" t="s">
        <v>253</v>
      </c>
      <c r="C95" s="1034">
        <v>433196.88</v>
      </c>
      <c r="D95" s="556" t="s">
        <v>309</v>
      </c>
    </row>
    <row r="96" spans="1:4" ht="18.75" hidden="1">
      <c r="A96" s="1052" t="s">
        <v>315</v>
      </c>
      <c r="B96" s="1025" t="s">
        <v>254</v>
      </c>
      <c r="C96" s="1034">
        <v>323446.52</v>
      </c>
      <c r="D96" s="555" t="s">
        <v>308</v>
      </c>
    </row>
    <row r="97" spans="1:4" ht="18.75" hidden="1">
      <c r="A97" s="1052" t="s">
        <v>315</v>
      </c>
      <c r="B97" s="1025" t="s">
        <v>255</v>
      </c>
      <c r="C97" s="1034">
        <v>200670.41999999998</v>
      </c>
      <c r="D97" s="555" t="s">
        <v>308</v>
      </c>
    </row>
    <row r="98" spans="1:4" ht="18.75" hidden="1">
      <c r="A98" s="1052" t="s">
        <v>315</v>
      </c>
      <c r="B98" s="1025" t="s">
        <v>256</v>
      </c>
      <c r="C98" s="1034">
        <v>287952</v>
      </c>
      <c r="D98" s="555" t="s">
        <v>308</v>
      </c>
    </row>
    <row r="99" spans="1:4" ht="18.75" hidden="1">
      <c r="A99" s="1052" t="s">
        <v>315</v>
      </c>
      <c r="B99" s="1025" t="s">
        <v>257</v>
      </c>
      <c r="C99" s="1034">
        <v>354438</v>
      </c>
      <c r="D99" s="555" t="s">
        <v>308</v>
      </c>
    </row>
    <row r="100" spans="1:4" ht="18.75" hidden="1">
      <c r="A100" s="1052" t="s">
        <v>315</v>
      </c>
      <c r="B100" s="1025" t="s">
        <v>258</v>
      </c>
      <c r="C100" s="1034">
        <v>148358.34</v>
      </c>
      <c r="D100" s="555" t="s">
        <v>308</v>
      </c>
    </row>
    <row r="101" spans="1:4" ht="18.75" hidden="1">
      <c r="A101" s="1052" t="s">
        <v>315</v>
      </c>
      <c r="B101" s="1025" t="s">
        <v>259</v>
      </c>
      <c r="C101" s="1034">
        <v>230126.29</v>
      </c>
      <c r="D101" s="555" t="s">
        <v>308</v>
      </c>
    </row>
    <row r="102" spans="1:4" ht="18.75" hidden="1">
      <c r="A102" s="1052" t="s">
        <v>315</v>
      </c>
      <c r="B102" s="1025" t="s">
        <v>260</v>
      </c>
      <c r="C102" s="1034">
        <v>184061.29</v>
      </c>
      <c r="D102" s="555" t="s">
        <v>308</v>
      </c>
    </row>
    <row r="103" spans="1:4" ht="18.75" hidden="1">
      <c r="A103" s="1052" t="s">
        <v>315</v>
      </c>
      <c r="B103" s="1025" t="s">
        <v>261</v>
      </c>
      <c r="C103" s="1034">
        <v>307909.34999999998</v>
      </c>
      <c r="D103" s="555" t="s">
        <v>308</v>
      </c>
    </row>
    <row r="104" spans="1:4" ht="18.75" hidden="1">
      <c r="A104" s="1052" t="s">
        <v>315</v>
      </c>
      <c r="B104" s="1025" t="s">
        <v>262</v>
      </c>
      <c r="C104" s="1034">
        <v>156553.72999999998</v>
      </c>
      <c r="D104" s="555" t="s">
        <v>308</v>
      </c>
    </row>
    <row r="105" spans="1:4" ht="18.75" hidden="1">
      <c r="A105" s="1052" t="s">
        <v>315</v>
      </c>
      <c r="B105" s="1025" t="s">
        <v>263</v>
      </c>
      <c r="C105" s="1034">
        <v>491536.9</v>
      </c>
      <c r="D105" s="555" t="s">
        <v>308</v>
      </c>
    </row>
    <row r="106" spans="1:4" ht="18.75" hidden="1">
      <c r="A106" s="1052" t="s">
        <v>315</v>
      </c>
      <c r="B106" s="1025" t="s">
        <v>264</v>
      </c>
      <c r="C106" s="1034">
        <v>435989.99</v>
      </c>
      <c r="D106" s="555" t="s">
        <v>308</v>
      </c>
    </row>
    <row r="107" spans="1:4" ht="18.75" hidden="1">
      <c r="A107" s="1052" t="s">
        <v>315</v>
      </c>
      <c r="B107" s="1025" t="s">
        <v>265</v>
      </c>
      <c r="C107" s="1034">
        <v>190385.34</v>
      </c>
      <c r="D107" s="555" t="s">
        <v>308</v>
      </c>
    </row>
    <row r="108" spans="1:4" ht="18.75" hidden="1">
      <c r="A108" s="1053" t="s">
        <v>315</v>
      </c>
      <c r="B108" s="1028" t="s">
        <v>266</v>
      </c>
      <c r="C108" s="1044">
        <v>228638.25</v>
      </c>
      <c r="D108" s="555" t="s">
        <v>308</v>
      </c>
    </row>
    <row r="109" spans="1:4" ht="18.75" hidden="1">
      <c r="A109" s="1051" t="s">
        <v>318</v>
      </c>
      <c r="B109" s="1046" t="s">
        <v>50</v>
      </c>
      <c r="C109" s="1045">
        <v>191854.76</v>
      </c>
      <c r="D109" s="555" t="s">
        <v>308</v>
      </c>
    </row>
    <row r="110" spans="1:4" ht="18.75" hidden="1">
      <c r="A110" s="1052" t="s">
        <v>318</v>
      </c>
      <c r="B110" s="1047" t="s">
        <v>51</v>
      </c>
      <c r="C110" s="1034">
        <v>508027.69</v>
      </c>
      <c r="D110" s="555" t="s">
        <v>308</v>
      </c>
    </row>
    <row r="111" spans="1:4" ht="18.75" hidden="1">
      <c r="A111" s="1052" t="s">
        <v>318</v>
      </c>
      <c r="B111" s="1047" t="s">
        <v>52</v>
      </c>
      <c r="C111" s="1034">
        <v>158437.16</v>
      </c>
      <c r="D111" s="554" t="s">
        <v>306</v>
      </c>
    </row>
    <row r="112" spans="1:4" ht="18.75" hidden="1">
      <c r="A112" s="1053" t="s">
        <v>318</v>
      </c>
      <c r="B112" s="1049" t="s">
        <v>53</v>
      </c>
      <c r="C112" s="1044">
        <v>177949.47</v>
      </c>
      <c r="D112" s="554" t="s">
        <v>306</v>
      </c>
    </row>
    <row r="113" spans="1:4" ht="18.75" hidden="1">
      <c r="A113" s="1054" t="s">
        <v>242</v>
      </c>
      <c r="B113" s="1022" t="s">
        <v>240</v>
      </c>
      <c r="C113" s="1045">
        <v>831232</v>
      </c>
      <c r="D113" s="557" t="s">
        <v>310</v>
      </c>
    </row>
    <row r="114" spans="1:4" ht="18.75" hidden="1">
      <c r="A114" s="1055" t="s">
        <v>242</v>
      </c>
      <c r="B114" s="1025" t="s">
        <v>241</v>
      </c>
      <c r="C114" s="1034">
        <v>759529</v>
      </c>
      <c r="D114" s="556" t="s">
        <v>309</v>
      </c>
    </row>
    <row r="115" spans="1:4" ht="18.75" hidden="1">
      <c r="A115" s="1055" t="s">
        <v>242</v>
      </c>
      <c r="B115" s="1025" t="s">
        <v>242</v>
      </c>
      <c r="C115" s="1034">
        <v>534855.64</v>
      </c>
      <c r="D115" s="556" t="s">
        <v>309</v>
      </c>
    </row>
    <row r="116" spans="1:4" ht="18.75" hidden="1">
      <c r="A116" s="1055" t="s">
        <v>242</v>
      </c>
      <c r="B116" s="1025" t="s">
        <v>243</v>
      </c>
      <c r="C116" s="1034">
        <v>686540</v>
      </c>
      <c r="D116" s="555" t="s">
        <v>308</v>
      </c>
    </row>
    <row r="117" spans="1:4" ht="18.75" hidden="1">
      <c r="A117" s="1055" t="s">
        <v>242</v>
      </c>
      <c r="B117" s="1025" t="s">
        <v>244</v>
      </c>
      <c r="C117" s="1034">
        <v>413632</v>
      </c>
      <c r="D117" s="554" t="s">
        <v>306</v>
      </c>
    </row>
    <row r="118" spans="1:4" ht="18.75" hidden="1">
      <c r="A118" s="1055" t="s">
        <v>242</v>
      </c>
      <c r="B118" s="1025" t="s">
        <v>245</v>
      </c>
      <c r="C118" s="1034">
        <v>802976</v>
      </c>
      <c r="D118" s="556" t="s">
        <v>309</v>
      </c>
    </row>
    <row r="119" spans="1:4" ht="18.75" hidden="1">
      <c r="A119" s="1055" t="s">
        <v>242</v>
      </c>
      <c r="B119" s="1025" t="s">
        <v>246</v>
      </c>
      <c r="C119" s="1026">
        <v>321479.83999999997</v>
      </c>
      <c r="D119" s="555" t="s">
        <v>308</v>
      </c>
    </row>
    <row r="120" spans="1:4" ht="18.75" hidden="1">
      <c r="A120" s="1055" t="s">
        <v>242</v>
      </c>
      <c r="B120" s="1025" t="s">
        <v>247</v>
      </c>
      <c r="C120" s="1025">
        <v>291434.23</v>
      </c>
      <c r="D120" s="555" t="s">
        <v>308</v>
      </c>
    </row>
    <row r="121" spans="1:4" ht="18.75" hidden="1">
      <c r="A121" s="1055" t="s">
        <v>242</v>
      </c>
      <c r="B121" s="1025" t="s">
        <v>248</v>
      </c>
      <c r="C121" s="1026">
        <v>418784</v>
      </c>
      <c r="D121" s="555" t="s">
        <v>308</v>
      </c>
    </row>
    <row r="122" spans="1:4" ht="18.75" hidden="1">
      <c r="A122" s="1056" t="s">
        <v>242</v>
      </c>
      <c r="B122" s="1028" t="s">
        <v>249</v>
      </c>
      <c r="C122" s="1044">
        <v>617570.68999999994</v>
      </c>
      <c r="D122" s="556" t="s">
        <v>309</v>
      </c>
    </row>
    <row r="123" spans="1:4" ht="18.75" hidden="1">
      <c r="A123" s="1054" t="s">
        <v>323</v>
      </c>
      <c r="B123" s="1022" t="s">
        <v>182</v>
      </c>
      <c r="C123" s="1039">
        <v>1059742</v>
      </c>
      <c r="D123" s="556" t="s">
        <v>309</v>
      </c>
    </row>
    <row r="124" spans="1:4" ht="18.75" hidden="1">
      <c r="A124" s="1055" t="s">
        <v>323</v>
      </c>
      <c r="B124" s="1025" t="s">
        <v>183</v>
      </c>
      <c r="C124" s="1034">
        <v>495743.87</v>
      </c>
      <c r="D124" s="555" t="s">
        <v>308</v>
      </c>
    </row>
    <row r="125" spans="1:4" ht="18.75" hidden="1">
      <c r="A125" s="1055" t="s">
        <v>323</v>
      </c>
      <c r="B125" s="1025" t="s">
        <v>184</v>
      </c>
      <c r="C125" s="1034">
        <v>565494.1</v>
      </c>
      <c r="D125" s="555" t="s">
        <v>308</v>
      </c>
    </row>
    <row r="126" spans="1:4" ht="18.75" hidden="1">
      <c r="A126" s="1055" t="s">
        <v>323</v>
      </c>
      <c r="B126" s="1025" t="s">
        <v>185</v>
      </c>
      <c r="C126" s="1034">
        <v>145845.37</v>
      </c>
      <c r="D126" s="556" t="s">
        <v>309</v>
      </c>
    </row>
    <row r="127" spans="1:4" ht="18.75" hidden="1">
      <c r="A127" s="1055" t="s">
        <v>323</v>
      </c>
      <c r="B127" s="1025" t="s">
        <v>186</v>
      </c>
      <c r="C127" s="1034">
        <v>376460</v>
      </c>
      <c r="D127" s="556" t="s">
        <v>309</v>
      </c>
    </row>
    <row r="128" spans="1:4" ht="18.75" hidden="1">
      <c r="A128" s="1055" t="s">
        <v>323</v>
      </c>
      <c r="B128" s="1025" t="s">
        <v>187</v>
      </c>
      <c r="C128" s="1034">
        <v>261908.11</v>
      </c>
      <c r="D128" s="555" t="s">
        <v>308</v>
      </c>
    </row>
    <row r="129" spans="1:4" ht="18.75" hidden="1">
      <c r="A129" s="1055" t="s">
        <v>323</v>
      </c>
      <c r="B129" s="1025" t="s">
        <v>188</v>
      </c>
      <c r="C129" s="1034">
        <v>699485.74</v>
      </c>
      <c r="D129" s="554" t="s">
        <v>306</v>
      </c>
    </row>
    <row r="130" spans="1:4" ht="18.75" hidden="1">
      <c r="A130" s="1055" t="s">
        <v>323</v>
      </c>
      <c r="B130" s="1025" t="s">
        <v>189</v>
      </c>
      <c r="C130" s="1034">
        <v>271181.37</v>
      </c>
      <c r="D130" s="555" t="s">
        <v>308</v>
      </c>
    </row>
    <row r="131" spans="1:4" ht="18.75" hidden="1">
      <c r="A131" s="1055" t="s">
        <v>323</v>
      </c>
      <c r="B131" s="1025" t="s">
        <v>190</v>
      </c>
      <c r="C131" s="1034">
        <v>306083.19</v>
      </c>
      <c r="D131" s="556" t="s">
        <v>309</v>
      </c>
    </row>
    <row r="132" spans="1:4" ht="18.75" hidden="1">
      <c r="A132" s="1055" t="s">
        <v>323</v>
      </c>
      <c r="B132" s="1025" t="s">
        <v>191</v>
      </c>
      <c r="C132" s="1034">
        <v>327212.56</v>
      </c>
      <c r="D132" s="556" t="s">
        <v>309</v>
      </c>
    </row>
    <row r="133" spans="1:4" ht="18.75" hidden="1">
      <c r="A133" s="1055" t="s">
        <v>323</v>
      </c>
      <c r="B133" s="1025" t="s">
        <v>192</v>
      </c>
      <c r="C133" s="1034">
        <v>145329.63</v>
      </c>
      <c r="D133" s="555" t="s">
        <v>308</v>
      </c>
    </row>
    <row r="134" spans="1:4" ht="18.75" hidden="1">
      <c r="A134" s="1056" t="s">
        <v>323</v>
      </c>
      <c r="B134" s="1028" t="s">
        <v>193</v>
      </c>
      <c r="C134" s="1044">
        <v>1491154</v>
      </c>
      <c r="D134" s="556" t="s">
        <v>309</v>
      </c>
    </row>
    <row r="135" spans="1:4" ht="18.75" hidden="1">
      <c r="A135" s="1054" t="s">
        <v>311</v>
      </c>
      <c r="B135" s="1046" t="s">
        <v>169</v>
      </c>
      <c r="C135" s="1045">
        <v>384236</v>
      </c>
      <c r="D135" s="555" t="s">
        <v>308</v>
      </c>
    </row>
    <row r="136" spans="1:4" ht="18.75" hidden="1">
      <c r="A136" s="1055" t="s">
        <v>311</v>
      </c>
      <c r="B136" s="1047" t="s">
        <v>170</v>
      </c>
      <c r="C136" s="1034">
        <v>366885</v>
      </c>
      <c r="D136" s="555" t="s">
        <v>308</v>
      </c>
    </row>
    <row r="137" spans="1:4" ht="18.75" hidden="1">
      <c r="A137" s="1055" t="s">
        <v>311</v>
      </c>
      <c r="B137" s="1047" t="s">
        <v>171</v>
      </c>
      <c r="C137" s="1034">
        <v>248649</v>
      </c>
      <c r="D137" s="555" t="s">
        <v>308</v>
      </c>
    </row>
    <row r="138" spans="1:4" ht="18.75" hidden="1">
      <c r="A138" s="1055" t="s">
        <v>311</v>
      </c>
      <c r="B138" s="1047" t="s">
        <v>172</v>
      </c>
      <c r="C138" s="1034">
        <v>266406</v>
      </c>
      <c r="D138" s="555" t="s">
        <v>308</v>
      </c>
    </row>
    <row r="139" spans="1:4" ht="18.75" hidden="1">
      <c r="A139" s="1055" t="s">
        <v>311</v>
      </c>
      <c r="B139" s="1047" t="s">
        <v>173</v>
      </c>
      <c r="C139" s="1034">
        <v>466521</v>
      </c>
      <c r="D139" s="555" t="s">
        <v>308</v>
      </c>
    </row>
    <row r="140" spans="1:4" ht="18.75" hidden="1">
      <c r="A140" s="1055" t="s">
        <v>311</v>
      </c>
      <c r="B140" s="1047" t="s">
        <v>174</v>
      </c>
      <c r="C140" s="1034">
        <v>381749</v>
      </c>
      <c r="D140" s="555" t="s">
        <v>308</v>
      </c>
    </row>
    <row r="141" spans="1:4" ht="18.75" hidden="1">
      <c r="A141" s="1055" t="s">
        <v>311</v>
      </c>
      <c r="B141" s="1047" t="s">
        <v>175</v>
      </c>
      <c r="C141" s="1026">
        <v>185778</v>
      </c>
      <c r="D141" s="554" t="s">
        <v>306</v>
      </c>
    </row>
    <row r="142" spans="1:4" ht="18.75" hidden="1">
      <c r="A142" s="1055" t="s">
        <v>311</v>
      </c>
      <c r="B142" s="1047" t="s">
        <v>176</v>
      </c>
      <c r="C142" s="1034">
        <v>319620</v>
      </c>
      <c r="D142" s="555" t="s">
        <v>308</v>
      </c>
    </row>
    <row r="143" spans="1:4" ht="18.75" hidden="1">
      <c r="A143" s="1055" t="s">
        <v>311</v>
      </c>
      <c r="B143" s="1047" t="s">
        <v>177</v>
      </c>
      <c r="C143" s="1034">
        <v>384717</v>
      </c>
      <c r="D143" s="555" t="s">
        <v>308</v>
      </c>
    </row>
    <row r="144" spans="1:4" ht="18.75" hidden="1">
      <c r="A144" s="1055" t="s">
        <v>311</v>
      </c>
      <c r="B144" s="1047" t="s">
        <v>178</v>
      </c>
      <c r="C144" s="1034">
        <v>304803</v>
      </c>
      <c r="D144" s="554" t="s">
        <v>306</v>
      </c>
    </row>
    <row r="145" spans="1:4" ht="18.75" hidden="1">
      <c r="A145" s="1055" t="s">
        <v>311</v>
      </c>
      <c r="B145" s="1047" t="s">
        <v>179</v>
      </c>
      <c r="C145" s="1034">
        <v>221234</v>
      </c>
      <c r="D145" s="554" t="s">
        <v>306</v>
      </c>
    </row>
    <row r="146" spans="1:4" ht="18.75" hidden="1">
      <c r="A146" s="1056" t="s">
        <v>311</v>
      </c>
      <c r="B146" s="1049" t="s">
        <v>180</v>
      </c>
      <c r="C146" s="1044">
        <v>212781</v>
      </c>
      <c r="D146" s="554" t="s">
        <v>306</v>
      </c>
    </row>
    <row r="147" spans="1:4" ht="18.75">
      <c r="A147" s="1054" t="s">
        <v>95</v>
      </c>
      <c r="B147" s="1046" t="s">
        <v>150</v>
      </c>
      <c r="C147" s="1045">
        <v>376476.5</v>
      </c>
      <c r="D147" s="555" t="s">
        <v>308</v>
      </c>
    </row>
    <row r="148" spans="1:4" ht="18.75">
      <c r="A148" s="1055" t="s">
        <v>95</v>
      </c>
      <c r="B148" s="1047" t="s">
        <v>151</v>
      </c>
      <c r="C148" s="1034">
        <v>242554</v>
      </c>
      <c r="D148" s="555" t="s">
        <v>308</v>
      </c>
    </row>
    <row r="149" spans="1:4" ht="18.75">
      <c r="A149" s="1055" t="s">
        <v>95</v>
      </c>
      <c r="B149" s="1047" t="s">
        <v>152</v>
      </c>
      <c r="C149" s="1034">
        <v>457404.56</v>
      </c>
      <c r="D149" s="556" t="s">
        <v>309</v>
      </c>
    </row>
    <row r="150" spans="1:4" ht="18.75">
      <c r="A150" s="1055" t="s">
        <v>95</v>
      </c>
      <c r="B150" s="1047" t="s">
        <v>153</v>
      </c>
      <c r="C150" s="1034">
        <v>166555.66</v>
      </c>
      <c r="D150" s="555" t="s">
        <v>308</v>
      </c>
    </row>
    <row r="151" spans="1:4" ht="18.75">
      <c r="A151" s="1055" t="s">
        <v>95</v>
      </c>
      <c r="B151" s="1047" t="s">
        <v>154</v>
      </c>
      <c r="C151" s="1034">
        <v>393020</v>
      </c>
      <c r="D151" s="556" t="s">
        <v>309</v>
      </c>
    </row>
    <row r="152" spans="1:4" ht="18.75">
      <c r="A152" s="1055" t="s">
        <v>95</v>
      </c>
      <c r="B152" s="1047" t="s">
        <v>155</v>
      </c>
      <c r="C152" s="1034">
        <v>271177.88</v>
      </c>
      <c r="D152" s="555" t="s">
        <v>308</v>
      </c>
    </row>
    <row r="153" spans="1:4" ht="18.75">
      <c r="A153" s="1055" t="s">
        <v>95</v>
      </c>
      <c r="B153" s="1047" t="s">
        <v>156</v>
      </c>
      <c r="C153" s="1034">
        <v>357351</v>
      </c>
      <c r="D153" s="555" t="s">
        <v>308</v>
      </c>
    </row>
    <row r="154" spans="1:4" ht="18.75">
      <c r="A154" s="1055" t="s">
        <v>95</v>
      </c>
      <c r="B154" s="1047" t="s">
        <v>157</v>
      </c>
      <c r="C154" s="1034">
        <v>185384</v>
      </c>
      <c r="D154" s="555" t="s">
        <v>308</v>
      </c>
    </row>
    <row r="155" spans="1:4" ht="18.75">
      <c r="A155" s="1055" t="s">
        <v>95</v>
      </c>
      <c r="B155" s="1047" t="s">
        <v>158</v>
      </c>
      <c r="C155" s="1034">
        <v>199935.84999999998</v>
      </c>
      <c r="D155" s="556" t="s">
        <v>309</v>
      </c>
    </row>
    <row r="156" spans="1:4" ht="18.75">
      <c r="A156" s="1055" t="s">
        <v>95</v>
      </c>
      <c r="B156" s="1047" t="s">
        <v>159</v>
      </c>
      <c r="C156" s="1034">
        <v>479907</v>
      </c>
      <c r="D156" s="556" t="s">
        <v>309</v>
      </c>
    </row>
    <row r="157" spans="1:4" ht="18.75">
      <c r="A157" s="1055" t="s">
        <v>95</v>
      </c>
      <c r="B157" s="1047" t="s">
        <v>160</v>
      </c>
      <c r="C157" s="1034">
        <v>269562</v>
      </c>
      <c r="D157" s="556" t="s">
        <v>309</v>
      </c>
    </row>
    <row r="158" spans="1:4" ht="18.75">
      <c r="A158" s="1055" t="s">
        <v>95</v>
      </c>
      <c r="B158" s="1047" t="s">
        <v>161</v>
      </c>
      <c r="C158" s="1034">
        <v>239810</v>
      </c>
      <c r="D158" s="556" t="s">
        <v>309</v>
      </c>
    </row>
    <row r="159" spans="1:4" ht="18.75">
      <c r="A159" s="1055" t="s">
        <v>95</v>
      </c>
      <c r="B159" s="1047" t="s">
        <v>162</v>
      </c>
      <c r="C159" s="1034">
        <v>299396.83999999997</v>
      </c>
      <c r="D159" s="555" t="s">
        <v>308</v>
      </c>
    </row>
    <row r="160" spans="1:4" ht="18.75">
      <c r="A160" s="1055" t="s">
        <v>95</v>
      </c>
      <c r="B160" s="1047" t="s">
        <v>163</v>
      </c>
      <c r="C160" s="1034">
        <v>199318</v>
      </c>
      <c r="D160" s="556" t="s">
        <v>309</v>
      </c>
    </row>
    <row r="161" spans="1:4" ht="18.75">
      <c r="A161" s="1056" t="s">
        <v>95</v>
      </c>
      <c r="B161" s="1049" t="s">
        <v>164</v>
      </c>
      <c r="C161" s="1044">
        <v>279136.78000000003</v>
      </c>
      <c r="D161" s="556" t="s">
        <v>309</v>
      </c>
    </row>
    <row r="162" spans="1:4" ht="18.75" hidden="1">
      <c r="A162" s="1054" t="s">
        <v>324</v>
      </c>
      <c r="B162" s="1046" t="s">
        <v>106</v>
      </c>
      <c r="C162" s="1057">
        <v>516783</v>
      </c>
      <c r="D162" s="555" t="s">
        <v>308</v>
      </c>
    </row>
    <row r="163" spans="1:4" ht="18.75" hidden="1">
      <c r="A163" s="1055" t="s">
        <v>324</v>
      </c>
      <c r="B163" s="1261" t="s">
        <v>107</v>
      </c>
      <c r="C163" s="1034">
        <v>796610</v>
      </c>
      <c r="D163" s="556" t="s">
        <v>309</v>
      </c>
    </row>
    <row r="164" spans="1:4" ht="18.75" hidden="1">
      <c r="A164" s="1055" t="s">
        <v>324</v>
      </c>
      <c r="B164" s="1261" t="s">
        <v>108</v>
      </c>
      <c r="C164" s="1034">
        <v>131501</v>
      </c>
      <c r="D164" s="556" t="s">
        <v>309</v>
      </c>
    </row>
    <row r="165" spans="1:4" ht="18.75" hidden="1">
      <c r="A165" s="1055" t="s">
        <v>324</v>
      </c>
      <c r="B165" s="1047" t="s">
        <v>109</v>
      </c>
      <c r="C165" s="1034">
        <v>460404</v>
      </c>
      <c r="D165" s="555" t="s">
        <v>308</v>
      </c>
    </row>
    <row r="166" spans="1:4" ht="18.75" hidden="1">
      <c r="A166" s="1055" t="s">
        <v>324</v>
      </c>
      <c r="B166" s="1047" t="s">
        <v>110</v>
      </c>
      <c r="C166" s="1034">
        <v>306842</v>
      </c>
      <c r="D166" s="555" t="s">
        <v>308</v>
      </c>
    </row>
    <row r="167" spans="1:4" ht="18.75" hidden="1">
      <c r="A167" s="1055" t="s">
        <v>324</v>
      </c>
      <c r="B167" s="1047" t="s">
        <v>111</v>
      </c>
      <c r="C167" s="1034">
        <v>352699</v>
      </c>
      <c r="D167" s="555" t="s">
        <v>308</v>
      </c>
    </row>
    <row r="168" spans="1:4" ht="18.75" hidden="1">
      <c r="A168" s="1055" t="s">
        <v>324</v>
      </c>
      <c r="B168" s="1047" t="s">
        <v>112</v>
      </c>
      <c r="C168" s="1034">
        <v>351163</v>
      </c>
      <c r="D168" s="555" t="s">
        <v>308</v>
      </c>
    </row>
    <row r="169" spans="1:4" ht="18.75" hidden="1">
      <c r="A169" s="1055" t="s">
        <v>324</v>
      </c>
      <c r="B169" s="1047" t="s">
        <v>113</v>
      </c>
      <c r="C169" s="1034">
        <v>185773</v>
      </c>
      <c r="D169" s="555" t="s">
        <v>308</v>
      </c>
    </row>
    <row r="170" spans="1:4" ht="18.75" hidden="1">
      <c r="A170" s="1055" t="s">
        <v>324</v>
      </c>
      <c r="B170" s="1047" t="s">
        <v>114</v>
      </c>
      <c r="C170" s="1034">
        <v>339451</v>
      </c>
      <c r="D170" s="555" t="s">
        <v>308</v>
      </c>
    </row>
    <row r="171" spans="1:4" ht="18.75" hidden="1">
      <c r="A171" s="1055" t="s">
        <v>324</v>
      </c>
      <c r="B171" s="1047" t="s">
        <v>115</v>
      </c>
      <c r="C171" s="1034">
        <v>310602</v>
      </c>
      <c r="D171" s="555" t="s">
        <v>308</v>
      </c>
    </row>
    <row r="172" spans="1:4" ht="18.75" hidden="1">
      <c r="A172" s="1055" t="s">
        <v>324</v>
      </c>
      <c r="B172" s="1047" t="s">
        <v>116</v>
      </c>
      <c r="C172" s="1034">
        <v>197271</v>
      </c>
      <c r="D172" s="554" t="s">
        <v>306</v>
      </c>
    </row>
    <row r="173" spans="1:4" ht="18.75" hidden="1">
      <c r="A173" s="1056" t="s">
        <v>324</v>
      </c>
      <c r="B173" s="1049" t="s">
        <v>117</v>
      </c>
      <c r="C173" s="1044">
        <v>344621</v>
      </c>
      <c r="D173" s="555" t="s">
        <v>308</v>
      </c>
    </row>
    <row r="174" spans="1:4" ht="18.75" hidden="1">
      <c r="A174" s="1054" t="s">
        <v>325</v>
      </c>
      <c r="B174" s="1046" t="s">
        <v>76</v>
      </c>
      <c r="C174" s="1045">
        <v>228578.22</v>
      </c>
      <c r="D174" s="555" t="s">
        <v>308</v>
      </c>
    </row>
    <row r="175" spans="1:4" ht="18.75" hidden="1">
      <c r="A175" s="1055" t="s">
        <v>325</v>
      </c>
      <c r="B175" s="1047" t="s">
        <v>77</v>
      </c>
      <c r="C175" s="1034">
        <v>270228.13</v>
      </c>
      <c r="D175" s="555" t="s">
        <v>308</v>
      </c>
    </row>
    <row r="176" spans="1:4" ht="18.75" hidden="1">
      <c r="A176" s="1055" t="s">
        <v>325</v>
      </c>
      <c r="B176" s="1047" t="s">
        <v>78</v>
      </c>
      <c r="C176" s="1034">
        <v>527624</v>
      </c>
      <c r="D176" s="556" t="s">
        <v>309</v>
      </c>
    </row>
    <row r="177" spans="1:4" ht="18.75" hidden="1">
      <c r="A177" s="1055" t="s">
        <v>325</v>
      </c>
      <c r="B177" s="1047" t="s">
        <v>79</v>
      </c>
      <c r="C177" s="1034">
        <v>564839.39</v>
      </c>
      <c r="D177" s="555" t="s">
        <v>308</v>
      </c>
    </row>
    <row r="178" spans="1:4" ht="18.75" hidden="1">
      <c r="A178" s="1055" t="s">
        <v>325</v>
      </c>
      <c r="B178" s="1047" t="s">
        <v>80</v>
      </c>
      <c r="C178" s="1034">
        <v>391694.88</v>
      </c>
      <c r="D178" s="555" t="s">
        <v>308</v>
      </c>
    </row>
    <row r="179" spans="1:4" ht="18.75" hidden="1">
      <c r="A179" s="1055" t="s">
        <v>325</v>
      </c>
      <c r="B179" s="1047" t="s">
        <v>81</v>
      </c>
      <c r="C179" s="1034">
        <v>365865.43</v>
      </c>
      <c r="D179" s="555" t="s">
        <v>308</v>
      </c>
    </row>
    <row r="180" spans="1:4" ht="18.75" hidden="1">
      <c r="A180" s="1056" t="s">
        <v>325</v>
      </c>
      <c r="B180" s="1049" t="s">
        <v>82</v>
      </c>
      <c r="C180" s="1044">
        <v>383935</v>
      </c>
      <c r="D180" s="555" t="s">
        <v>308</v>
      </c>
    </row>
    <row r="181" spans="1:4" ht="18.75" hidden="1">
      <c r="A181" s="1054" t="s">
        <v>63</v>
      </c>
      <c r="B181" s="1046" t="s">
        <v>56</v>
      </c>
      <c r="C181" s="1045">
        <v>465668</v>
      </c>
      <c r="D181" s="556" t="s">
        <v>309</v>
      </c>
    </row>
    <row r="182" spans="1:4" ht="18.75" hidden="1">
      <c r="A182" s="1055" t="s">
        <v>63</v>
      </c>
      <c r="B182" s="1047" t="s">
        <v>57</v>
      </c>
      <c r="C182" s="1034">
        <v>345623</v>
      </c>
      <c r="D182" s="555" t="s">
        <v>308</v>
      </c>
    </row>
    <row r="183" spans="1:4" ht="18.75" hidden="1">
      <c r="A183" s="1055" t="s">
        <v>63</v>
      </c>
      <c r="B183" s="1047" t="s">
        <v>58</v>
      </c>
      <c r="C183" s="1034">
        <v>418456.3</v>
      </c>
      <c r="D183" s="555" t="s">
        <v>308</v>
      </c>
    </row>
    <row r="184" spans="1:4" ht="18.75" hidden="1">
      <c r="A184" s="1055" t="s">
        <v>63</v>
      </c>
      <c r="B184" s="1047" t="s">
        <v>59</v>
      </c>
      <c r="C184" s="1034">
        <v>539573.32000000007</v>
      </c>
      <c r="D184" s="555" t="s">
        <v>308</v>
      </c>
    </row>
    <row r="185" spans="1:4" ht="18.75" hidden="1">
      <c r="A185" s="1055" t="s">
        <v>63</v>
      </c>
      <c r="B185" s="1047" t="s">
        <v>60</v>
      </c>
      <c r="C185" s="1034">
        <v>536008</v>
      </c>
      <c r="D185" s="555" t="s">
        <v>308</v>
      </c>
    </row>
    <row r="186" spans="1:4" ht="18.75" hidden="1">
      <c r="A186" s="1055" t="s">
        <v>63</v>
      </c>
      <c r="B186" s="1047" t="s">
        <v>61</v>
      </c>
      <c r="C186" s="1034">
        <v>503849</v>
      </c>
      <c r="D186" s="556" t="s">
        <v>309</v>
      </c>
    </row>
    <row r="187" spans="1:4" ht="18.75" hidden="1">
      <c r="A187" s="1055" t="s">
        <v>63</v>
      </c>
      <c r="B187" s="1047" t="s">
        <v>62</v>
      </c>
      <c r="C187" s="1034">
        <v>380512</v>
      </c>
      <c r="D187" s="555" t="s">
        <v>308</v>
      </c>
    </row>
    <row r="188" spans="1:4" ht="18.75" hidden="1">
      <c r="A188" s="1056" t="s">
        <v>63</v>
      </c>
      <c r="B188" s="1049" t="s">
        <v>63</v>
      </c>
      <c r="C188" s="1044">
        <v>432411</v>
      </c>
      <c r="D188" s="556" t="s">
        <v>309</v>
      </c>
    </row>
    <row r="189" spans="1:4" ht="18.75" hidden="1">
      <c r="A189" s="1054" t="s">
        <v>317</v>
      </c>
      <c r="B189" s="1046" t="s">
        <v>69</v>
      </c>
      <c r="C189" s="1045">
        <v>365880.13</v>
      </c>
      <c r="D189" s="555" t="s">
        <v>308</v>
      </c>
    </row>
    <row r="190" spans="1:4" ht="18.75" hidden="1">
      <c r="A190" s="1055" t="s">
        <v>317</v>
      </c>
      <c r="B190" s="1047" t="s">
        <v>70</v>
      </c>
      <c r="C190" s="1034">
        <v>294834.95</v>
      </c>
      <c r="D190" s="555" t="s">
        <v>308</v>
      </c>
    </row>
    <row r="191" spans="1:4" ht="18.75" hidden="1">
      <c r="A191" s="1055" t="s">
        <v>317</v>
      </c>
      <c r="B191" s="1047" t="s">
        <v>71</v>
      </c>
      <c r="C191" s="1034">
        <v>206829.28</v>
      </c>
      <c r="D191" s="555" t="s">
        <v>308</v>
      </c>
    </row>
    <row r="192" spans="1:4" ht="18.75" hidden="1">
      <c r="A192" s="1055" t="s">
        <v>317</v>
      </c>
      <c r="B192" s="1047" t="s">
        <v>72</v>
      </c>
      <c r="C192" s="1034">
        <v>237292.45</v>
      </c>
      <c r="D192" s="555" t="s">
        <v>308</v>
      </c>
    </row>
    <row r="193" spans="1:4" ht="18.75" hidden="1">
      <c r="A193" s="1055" t="s">
        <v>317</v>
      </c>
      <c r="B193" s="1047" t="s">
        <v>73</v>
      </c>
      <c r="C193" s="1034">
        <v>557297</v>
      </c>
      <c r="D193" s="555" t="s">
        <v>308</v>
      </c>
    </row>
    <row r="194" spans="1:4" ht="18.75" hidden="1">
      <c r="A194" s="1056" t="s">
        <v>317</v>
      </c>
      <c r="B194" s="1049" t="s">
        <v>74</v>
      </c>
      <c r="C194" s="1044">
        <v>335426.21000000002</v>
      </c>
      <c r="D194" s="555" t="s">
        <v>308</v>
      </c>
    </row>
    <row r="195" spans="1:4" ht="18.75" hidden="1">
      <c r="A195" s="1054" t="s">
        <v>89</v>
      </c>
      <c r="B195" s="1046" t="s">
        <v>89</v>
      </c>
      <c r="C195" s="1045">
        <v>426217.87</v>
      </c>
      <c r="D195" s="556" t="s">
        <v>309</v>
      </c>
    </row>
    <row r="196" spans="1:4" ht="18.75" hidden="1">
      <c r="A196" s="1055" t="s">
        <v>89</v>
      </c>
      <c r="B196" s="1047" t="s">
        <v>90</v>
      </c>
      <c r="C196" s="1034">
        <v>296252</v>
      </c>
      <c r="D196" s="555" t="s">
        <v>308</v>
      </c>
    </row>
    <row r="197" spans="1:4" ht="18.75" hidden="1">
      <c r="A197" s="1055" t="s">
        <v>89</v>
      </c>
      <c r="B197" s="1047" t="s">
        <v>99</v>
      </c>
      <c r="C197" s="1034">
        <v>195484.3</v>
      </c>
      <c r="D197" s="555" t="s">
        <v>308</v>
      </c>
    </row>
    <row r="198" spans="1:4" ht="18.75" hidden="1">
      <c r="A198" s="1055" t="s">
        <v>89</v>
      </c>
      <c r="B198" s="1047" t="s">
        <v>92</v>
      </c>
      <c r="C198" s="1034">
        <v>484273.08999999997</v>
      </c>
      <c r="D198" s="556" t="s">
        <v>309</v>
      </c>
    </row>
    <row r="199" spans="1:4" ht="18.75" hidden="1">
      <c r="A199" s="1055" t="s">
        <v>89</v>
      </c>
      <c r="B199" s="1047" t="s">
        <v>100</v>
      </c>
      <c r="C199" s="1034">
        <v>282696.23</v>
      </c>
      <c r="D199" s="555" t="s">
        <v>308</v>
      </c>
    </row>
    <row r="200" spans="1:4" ht="18.75" hidden="1">
      <c r="A200" s="1055" t="s">
        <v>89</v>
      </c>
      <c r="B200" s="1047" t="s">
        <v>93</v>
      </c>
      <c r="C200" s="1034">
        <v>277540</v>
      </c>
      <c r="D200" s="556" t="s">
        <v>309</v>
      </c>
    </row>
    <row r="201" spans="1:4" ht="18.75" hidden="1">
      <c r="A201" s="1055" t="s">
        <v>89</v>
      </c>
      <c r="B201" s="1047" t="s">
        <v>94</v>
      </c>
      <c r="C201" s="1034">
        <v>1185536.8500000001</v>
      </c>
      <c r="D201" s="555" t="s">
        <v>308</v>
      </c>
    </row>
    <row r="202" spans="1:4" ht="18.75" hidden="1">
      <c r="A202" s="1055" t="s">
        <v>89</v>
      </c>
      <c r="B202" s="1047" t="s">
        <v>101</v>
      </c>
      <c r="C202" s="1034">
        <v>390997</v>
      </c>
      <c r="D202" s="555" t="s">
        <v>308</v>
      </c>
    </row>
    <row r="203" spans="1:4" ht="18.75" hidden="1">
      <c r="A203" s="1055" t="s">
        <v>89</v>
      </c>
      <c r="B203" s="1047" t="s">
        <v>95</v>
      </c>
      <c r="C203" s="1034">
        <v>580376.01</v>
      </c>
      <c r="D203" s="556" t="s">
        <v>309</v>
      </c>
    </row>
    <row r="204" spans="1:4" ht="18.75" hidden="1">
      <c r="A204" s="1055" t="s">
        <v>89</v>
      </c>
      <c r="B204" s="1047" t="s">
        <v>96</v>
      </c>
      <c r="C204" s="1034">
        <v>395072</v>
      </c>
      <c r="D204" s="555" t="s">
        <v>308</v>
      </c>
    </row>
    <row r="205" spans="1:4" ht="18.75" hidden="1">
      <c r="A205" s="1055" t="s">
        <v>89</v>
      </c>
      <c r="B205" s="1047" t="s">
        <v>102</v>
      </c>
      <c r="C205" s="1034">
        <v>229654.49</v>
      </c>
      <c r="D205" s="556" t="s">
        <v>309</v>
      </c>
    </row>
    <row r="206" spans="1:4" ht="18.75" hidden="1">
      <c r="A206" s="1056" t="s">
        <v>89</v>
      </c>
      <c r="B206" s="1049" t="s">
        <v>98</v>
      </c>
      <c r="C206" s="1044">
        <v>371369</v>
      </c>
      <c r="D206" s="556" t="s">
        <v>309</v>
      </c>
    </row>
  </sheetData>
  <autoFilter ref="A1:D206">
    <filterColumn colId="0">
      <filters>
        <filter val="เสนา"/>
      </filters>
    </filterColumn>
  </autoFilter>
  <pageMargins left="0.70866141732283472" right="0.70866141732283472" top="0.35433070866141736" bottom="0.35433070866141736" header="0.31496062992125984" footer="0.31496062992125984"/>
  <pageSetup paperSize="9" scale="8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70" zoomScaleNormal="70" workbookViewId="0">
      <selection activeCell="I7" sqref="I7"/>
    </sheetView>
  </sheetViews>
  <sheetFormatPr defaultRowHeight="23.25"/>
  <cols>
    <col min="1" max="2" width="9" style="1271"/>
    <col min="3" max="4" width="12.125" style="1271" bestFit="1" customWidth="1"/>
    <col min="5" max="5" width="8.875" style="1271" bestFit="1" customWidth="1"/>
    <col min="6" max="6" width="9" style="1271"/>
    <col min="7" max="7" width="17.375" style="1271" customWidth="1"/>
    <col min="8" max="8" width="26.25" style="1271" customWidth="1"/>
    <col min="9" max="9" width="25" style="1271" customWidth="1"/>
    <col min="10" max="16384" width="9" style="1271"/>
  </cols>
  <sheetData>
    <row r="1" spans="1:10" ht="29.25">
      <c r="A1" s="1276" t="s">
        <v>386</v>
      </c>
      <c r="B1" s="1276"/>
      <c r="C1" s="1276"/>
      <c r="D1" s="1276"/>
      <c r="E1" s="1276"/>
      <c r="F1" s="1276"/>
      <c r="G1" s="1276"/>
      <c r="H1" s="1276"/>
      <c r="I1" s="1276"/>
      <c r="J1" s="1276"/>
    </row>
    <row r="2" spans="1:10">
      <c r="A2" s="1269" t="s">
        <v>349</v>
      </c>
      <c r="B2" s="1270" t="s">
        <v>345</v>
      </c>
      <c r="C2" s="1270" t="s">
        <v>346</v>
      </c>
      <c r="D2" s="1270" t="s">
        <v>347</v>
      </c>
      <c r="E2" s="1270" t="s">
        <v>348</v>
      </c>
      <c r="F2" s="1270"/>
      <c r="G2" s="1275" t="s">
        <v>345</v>
      </c>
      <c r="H2" s="1275" t="s">
        <v>346</v>
      </c>
      <c r="I2" s="1275" t="s">
        <v>347</v>
      </c>
      <c r="J2" s="1275" t="s">
        <v>348</v>
      </c>
    </row>
    <row r="3" spans="1:10">
      <c r="A3" s="1269"/>
      <c r="B3" s="1270" t="s">
        <v>306</v>
      </c>
      <c r="C3" s="1270" t="s">
        <v>308</v>
      </c>
      <c r="D3" s="1270" t="s">
        <v>309</v>
      </c>
      <c r="E3" s="1270" t="s">
        <v>310</v>
      </c>
      <c r="F3" s="1270" t="s">
        <v>350</v>
      </c>
      <c r="G3" s="1275"/>
      <c r="H3" s="1275"/>
      <c r="I3" s="1275"/>
      <c r="J3" s="1275"/>
    </row>
    <row r="4" spans="1:10" ht="51.75" customHeight="1">
      <c r="A4" s="1270" t="s">
        <v>323</v>
      </c>
      <c r="B4" s="1270">
        <v>1</v>
      </c>
      <c r="C4" s="1270">
        <v>5</v>
      </c>
      <c r="D4" s="1270">
        <v>6</v>
      </c>
      <c r="E4" s="1270"/>
      <c r="F4" s="1270">
        <v>12</v>
      </c>
      <c r="G4" s="1272" t="s">
        <v>353</v>
      </c>
      <c r="H4" s="1272" t="s">
        <v>354</v>
      </c>
      <c r="I4" s="1272" t="s">
        <v>355</v>
      </c>
      <c r="J4" s="1272"/>
    </row>
    <row r="5" spans="1:10">
      <c r="A5" s="1270" t="s">
        <v>332</v>
      </c>
      <c r="B5" s="1270"/>
      <c r="C5" s="1270">
        <v>3</v>
      </c>
      <c r="D5" s="1270">
        <v>3</v>
      </c>
      <c r="E5" s="1270"/>
      <c r="F5" s="1270">
        <v>6</v>
      </c>
      <c r="G5" s="1274"/>
      <c r="H5" s="1273" t="s">
        <v>351</v>
      </c>
      <c r="I5" s="1273" t="s">
        <v>352</v>
      </c>
      <c r="J5" s="1274"/>
    </row>
    <row r="6" spans="1:10" ht="69.75">
      <c r="A6" s="1270" t="s">
        <v>95</v>
      </c>
      <c r="B6" s="1270"/>
      <c r="C6" s="1270">
        <v>7</v>
      </c>
      <c r="D6" s="1270">
        <v>8</v>
      </c>
      <c r="E6" s="1270"/>
      <c r="F6" s="1270">
        <v>15</v>
      </c>
      <c r="G6" s="1274"/>
      <c r="H6" s="1273" t="s">
        <v>356</v>
      </c>
      <c r="I6" s="1273" t="s">
        <v>357</v>
      </c>
      <c r="J6" s="1274"/>
    </row>
    <row r="7" spans="1:10" ht="69.75">
      <c r="A7" s="1270" t="s">
        <v>311</v>
      </c>
      <c r="B7" s="1270">
        <v>4</v>
      </c>
      <c r="C7" s="1270">
        <v>8</v>
      </c>
      <c r="D7" s="1270"/>
      <c r="E7" s="1270"/>
      <c r="F7" s="1270">
        <v>12</v>
      </c>
      <c r="G7" s="1273" t="s">
        <v>358</v>
      </c>
      <c r="H7" s="1273" t="s">
        <v>359</v>
      </c>
      <c r="I7" s="1274"/>
      <c r="J7" s="1274"/>
    </row>
    <row r="8" spans="1:10" ht="69.75">
      <c r="A8" s="1270" t="s">
        <v>324</v>
      </c>
      <c r="B8" s="1270">
        <v>1</v>
      </c>
      <c r="C8" s="1270">
        <v>9</v>
      </c>
      <c r="D8" s="1270">
        <v>2</v>
      </c>
      <c r="E8" s="1270"/>
      <c r="F8" s="1270">
        <v>12</v>
      </c>
      <c r="G8" s="1274" t="s">
        <v>116</v>
      </c>
      <c r="H8" s="1273" t="s">
        <v>360</v>
      </c>
      <c r="I8" s="1274" t="s">
        <v>361</v>
      </c>
      <c r="J8" s="1274"/>
    </row>
    <row r="9" spans="1:10" ht="116.25">
      <c r="A9" s="1270" t="s">
        <v>305</v>
      </c>
      <c r="B9" s="1270">
        <v>11</v>
      </c>
      <c r="C9" s="1270">
        <v>12</v>
      </c>
      <c r="D9" s="1270"/>
      <c r="E9" s="1270"/>
      <c r="F9" s="1270">
        <v>23</v>
      </c>
      <c r="G9" s="1273" t="s">
        <v>362</v>
      </c>
      <c r="H9" s="1273" t="s">
        <v>363</v>
      </c>
      <c r="I9" s="1274"/>
      <c r="J9" s="1274"/>
    </row>
    <row r="10" spans="1:10" ht="69.75">
      <c r="A10" s="1270" t="s">
        <v>313</v>
      </c>
      <c r="B10" s="1270">
        <v>6</v>
      </c>
      <c r="C10" s="1270">
        <v>8</v>
      </c>
      <c r="D10" s="1270">
        <v>1</v>
      </c>
      <c r="E10" s="1270"/>
      <c r="F10" s="1270">
        <v>15</v>
      </c>
      <c r="G10" s="1273" t="s">
        <v>364</v>
      </c>
      <c r="H10" s="1273" t="s">
        <v>365</v>
      </c>
      <c r="I10" s="1274" t="s">
        <v>366</v>
      </c>
      <c r="J10" s="1274"/>
    </row>
    <row r="11" spans="1:10" ht="93">
      <c r="A11" s="1270" t="s">
        <v>314</v>
      </c>
      <c r="B11" s="1270">
        <v>5</v>
      </c>
      <c r="C11" s="1270">
        <v>11</v>
      </c>
      <c r="D11" s="1270">
        <v>3</v>
      </c>
      <c r="E11" s="1270">
        <v>1</v>
      </c>
      <c r="F11" s="1270">
        <v>20</v>
      </c>
      <c r="G11" s="1273" t="s">
        <v>367</v>
      </c>
      <c r="H11" s="1273" t="s">
        <v>368</v>
      </c>
      <c r="I11" s="1274" t="s">
        <v>369</v>
      </c>
      <c r="J11" s="1273" t="s">
        <v>216</v>
      </c>
    </row>
    <row r="12" spans="1:10" ht="93">
      <c r="A12" s="1270" t="s">
        <v>284</v>
      </c>
      <c r="B12" s="1270">
        <v>2</v>
      </c>
      <c r="C12" s="1270">
        <v>14</v>
      </c>
      <c r="D12" s="1270"/>
      <c r="E12" s="1270"/>
      <c r="F12" s="1270">
        <v>16</v>
      </c>
      <c r="G12" s="1274" t="s">
        <v>370</v>
      </c>
      <c r="H12" s="1273" t="s">
        <v>371</v>
      </c>
      <c r="I12" s="1274"/>
      <c r="J12" s="1274"/>
    </row>
    <row r="13" spans="1:10" ht="93">
      <c r="A13" s="1270" t="s">
        <v>315</v>
      </c>
      <c r="B13" s="1270"/>
      <c r="C13" s="1270">
        <v>14</v>
      </c>
      <c r="D13" s="1270">
        <v>1</v>
      </c>
      <c r="E13" s="1270"/>
      <c r="F13" s="1270">
        <v>15</v>
      </c>
      <c r="G13" s="1274"/>
      <c r="H13" s="1273" t="s">
        <v>372</v>
      </c>
      <c r="I13" s="1274" t="s">
        <v>373</v>
      </c>
      <c r="J13" s="1274"/>
    </row>
    <row r="14" spans="1:10" ht="46.5">
      <c r="A14" s="1270" t="s">
        <v>325</v>
      </c>
      <c r="B14" s="1270"/>
      <c r="C14" s="1270">
        <v>6</v>
      </c>
      <c r="D14" s="1270">
        <v>1</v>
      </c>
      <c r="E14" s="1270"/>
      <c r="F14" s="1270">
        <v>7</v>
      </c>
      <c r="G14" s="1274"/>
      <c r="H14" s="1273" t="s">
        <v>374</v>
      </c>
      <c r="I14" s="1274" t="s">
        <v>78</v>
      </c>
      <c r="J14" s="1274"/>
    </row>
    <row r="15" spans="1:10" ht="46.5">
      <c r="A15" s="1270" t="s">
        <v>63</v>
      </c>
      <c r="B15" s="1270"/>
      <c r="C15" s="1270">
        <v>5</v>
      </c>
      <c r="D15" s="1270">
        <v>3</v>
      </c>
      <c r="E15" s="1270"/>
      <c r="F15" s="1270">
        <v>8</v>
      </c>
      <c r="G15" s="1274"/>
      <c r="H15" s="1273" t="s">
        <v>375</v>
      </c>
      <c r="I15" s="1273" t="s">
        <v>376</v>
      </c>
      <c r="J15" s="1274"/>
    </row>
    <row r="16" spans="1:10">
      <c r="A16" s="1270" t="s">
        <v>242</v>
      </c>
      <c r="B16" s="1270">
        <v>1</v>
      </c>
      <c r="C16" s="1270">
        <v>4</v>
      </c>
      <c r="D16" s="1270">
        <v>4</v>
      </c>
      <c r="E16" s="1270">
        <v>1</v>
      </c>
      <c r="F16" s="1270">
        <v>10</v>
      </c>
      <c r="G16" s="1274" t="s">
        <v>244</v>
      </c>
      <c r="H16" s="1273" t="s">
        <v>377</v>
      </c>
      <c r="I16" s="1274" t="s">
        <v>378</v>
      </c>
      <c r="J16" s="1274" t="s">
        <v>240</v>
      </c>
    </row>
    <row r="17" spans="1:10" ht="46.5">
      <c r="A17" s="1270" t="s">
        <v>317</v>
      </c>
      <c r="B17" s="1270"/>
      <c r="C17" s="1270">
        <v>6</v>
      </c>
      <c r="D17" s="1270"/>
      <c r="E17" s="1270"/>
      <c r="F17" s="1270">
        <v>6</v>
      </c>
      <c r="G17" s="1274"/>
      <c r="H17" s="1273" t="s">
        <v>379</v>
      </c>
      <c r="I17" s="1274"/>
      <c r="J17" s="1274"/>
    </row>
    <row r="18" spans="1:10" ht="46.5">
      <c r="A18" s="1270" t="s">
        <v>89</v>
      </c>
      <c r="B18" s="1270"/>
      <c r="C18" s="1270">
        <v>6</v>
      </c>
      <c r="D18" s="1270">
        <v>6</v>
      </c>
      <c r="E18" s="1270"/>
      <c r="F18" s="1270">
        <v>12</v>
      </c>
      <c r="G18" s="1274"/>
      <c r="H18" s="1273" t="s">
        <v>380</v>
      </c>
      <c r="I18" s="1273" t="s">
        <v>381</v>
      </c>
      <c r="J18" s="1274"/>
    </row>
    <row r="19" spans="1:10" ht="69.75">
      <c r="A19" s="1270" t="s">
        <v>276</v>
      </c>
      <c r="B19" s="1270">
        <v>4</v>
      </c>
      <c r="C19" s="1270">
        <v>8</v>
      </c>
      <c r="D19" s="1270"/>
      <c r="E19" s="1270"/>
      <c r="F19" s="1270">
        <v>12</v>
      </c>
      <c r="G19" s="1273" t="s">
        <v>382</v>
      </c>
      <c r="H19" s="1273" t="s">
        <v>383</v>
      </c>
      <c r="I19" s="1274"/>
      <c r="J19" s="1274"/>
    </row>
    <row r="20" spans="1:10">
      <c r="A20" s="1270" t="s">
        <v>318</v>
      </c>
      <c r="B20" s="1270">
        <v>2</v>
      </c>
      <c r="C20" s="1270">
        <v>2</v>
      </c>
      <c r="D20" s="1270"/>
      <c r="E20" s="1270"/>
      <c r="F20" s="1270">
        <v>4</v>
      </c>
      <c r="G20" s="1274" t="s">
        <v>384</v>
      </c>
      <c r="H20" s="1274" t="s">
        <v>385</v>
      </c>
      <c r="I20" s="1274"/>
      <c r="J20" s="1274"/>
    </row>
    <row r="21" spans="1:10">
      <c r="A21" s="1270" t="s">
        <v>334</v>
      </c>
      <c r="B21" s="1270">
        <v>37</v>
      </c>
      <c r="C21" s="1270">
        <v>128</v>
      </c>
      <c r="D21" s="1270">
        <v>38</v>
      </c>
      <c r="E21" s="1270">
        <v>2</v>
      </c>
      <c r="F21" s="1270">
        <v>205</v>
      </c>
    </row>
  </sheetData>
  <mergeCells count="6">
    <mergeCell ref="A2:A3"/>
    <mergeCell ref="G2:G3"/>
    <mergeCell ref="H2:H3"/>
    <mergeCell ref="I2:I3"/>
    <mergeCell ref="J2:J3"/>
    <mergeCell ref="A1:J1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255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M249" sqref="M249"/>
    </sheetView>
  </sheetViews>
  <sheetFormatPr defaultRowHeight="18.75"/>
  <cols>
    <col min="1" max="1" width="18.5" style="551" bestFit="1" customWidth="1"/>
    <col min="2" max="2" width="15.5" style="551" customWidth="1"/>
    <col min="3" max="3" width="18.5" style="551" bestFit="1" customWidth="1"/>
    <col min="4" max="4" width="18.625" style="551" bestFit="1" customWidth="1"/>
    <col min="5" max="5" width="18.5" style="551" bestFit="1" customWidth="1"/>
    <col min="6" max="6" width="18.375" style="551" bestFit="1" customWidth="1"/>
    <col min="7" max="7" width="9" style="551"/>
    <col min="8" max="8" width="26.375" style="551" customWidth="1"/>
    <col min="9" max="10" width="16.25" style="551" customWidth="1"/>
    <col min="11" max="12" width="18.375" style="551" customWidth="1"/>
    <col min="13" max="13" width="16.25" style="551" customWidth="1"/>
    <col min="14" max="14" width="9" style="551" customWidth="1"/>
    <col min="15" max="15" width="26.375" style="551" customWidth="1"/>
    <col min="16" max="16" width="14.625" style="551" customWidth="1"/>
    <col min="17" max="17" width="16.25" style="551" customWidth="1"/>
    <col min="18" max="18" width="17.5" style="551" customWidth="1"/>
    <col min="19" max="19" width="18.375" style="551" customWidth="1"/>
    <col min="20" max="20" width="16.5" style="551" customWidth="1"/>
    <col min="21" max="21" width="9" style="551" customWidth="1"/>
    <col min="22" max="22" width="26.375" style="551" bestFit="1" customWidth="1"/>
    <col min="23" max="23" width="16.25" style="551" bestFit="1" customWidth="1"/>
    <col min="24" max="24" width="16.375" style="551" bestFit="1" customWidth="1"/>
    <col min="25" max="25" width="17.625" style="551" bestFit="1" customWidth="1"/>
    <col min="26" max="26" width="18.5" style="551" bestFit="1" customWidth="1"/>
    <col min="27" max="27" width="16.625" style="551" bestFit="1" customWidth="1"/>
    <col min="28" max="16384" width="9" style="551"/>
  </cols>
  <sheetData>
    <row r="1" spans="1:27" s="569" customFormat="1" ht="27">
      <c r="A1" s="1087" t="s">
        <v>321</v>
      </c>
      <c r="B1" s="1087"/>
      <c r="C1" s="1087"/>
      <c r="D1" s="1087"/>
      <c r="E1" s="1087"/>
      <c r="F1" s="1087"/>
      <c r="H1" s="1088" t="s">
        <v>336</v>
      </c>
      <c r="I1" s="1088"/>
      <c r="J1" s="1088"/>
      <c r="K1" s="1088"/>
      <c r="L1" s="1088"/>
      <c r="M1" s="1088"/>
      <c r="O1" s="1088" t="s">
        <v>337</v>
      </c>
      <c r="P1" s="1088"/>
      <c r="Q1" s="1088"/>
      <c r="R1" s="1088"/>
      <c r="S1" s="1088"/>
      <c r="T1" s="1088"/>
      <c r="V1" s="1088" t="s">
        <v>338</v>
      </c>
      <c r="W1" s="1088"/>
      <c r="X1" s="1088"/>
      <c r="Y1" s="1088"/>
      <c r="Z1" s="1088"/>
      <c r="AA1" s="1088"/>
    </row>
    <row r="2" spans="1:27">
      <c r="A2" s="552" t="s">
        <v>304</v>
      </c>
      <c r="B2" s="553" t="s">
        <v>307</v>
      </c>
      <c r="C2" s="554" t="s">
        <v>306</v>
      </c>
      <c r="D2" s="555" t="s">
        <v>308</v>
      </c>
      <c r="E2" s="556" t="s">
        <v>309</v>
      </c>
      <c r="F2" s="557" t="s">
        <v>310</v>
      </c>
      <c r="H2" s="999" t="s">
        <v>304</v>
      </c>
      <c r="I2" s="1000" t="s">
        <v>307</v>
      </c>
      <c r="J2" s="1001" t="s">
        <v>306</v>
      </c>
      <c r="K2" s="1002" t="s">
        <v>308</v>
      </c>
      <c r="L2" s="1003" t="s">
        <v>309</v>
      </c>
      <c r="M2" s="1004" t="s">
        <v>310</v>
      </c>
      <c r="O2" s="999" t="s">
        <v>304</v>
      </c>
      <c r="P2" s="1000" t="s">
        <v>307</v>
      </c>
      <c r="Q2" s="1001" t="s">
        <v>306</v>
      </c>
      <c r="R2" s="1002" t="s">
        <v>308</v>
      </c>
      <c r="S2" s="1003" t="s">
        <v>309</v>
      </c>
      <c r="T2" s="1004" t="s">
        <v>310</v>
      </c>
      <c r="V2" s="999" t="s">
        <v>304</v>
      </c>
      <c r="W2" s="1000" t="s">
        <v>307</v>
      </c>
      <c r="X2" s="1001" t="s">
        <v>306</v>
      </c>
      <c r="Y2" s="1002" t="s">
        <v>308</v>
      </c>
      <c r="Z2" s="1003" t="s">
        <v>309</v>
      </c>
      <c r="AA2" s="1004" t="s">
        <v>310</v>
      </c>
    </row>
    <row r="3" spans="1:27">
      <c r="A3" s="558" t="s">
        <v>322</v>
      </c>
      <c r="B3" s="559"/>
      <c r="C3" s="564">
        <f>+'CUP ศูนย์เวช'!K42</f>
        <v>699485.74</v>
      </c>
      <c r="D3" s="564">
        <f>+'CUP ศูนย์เวช'!O42</f>
        <v>145329.63</v>
      </c>
      <c r="E3" s="564">
        <f>+'CUP ศูนย์เวช'!F42</f>
        <v>145845.37</v>
      </c>
      <c r="F3" s="562"/>
      <c r="H3" s="1011" t="s">
        <v>322</v>
      </c>
      <c r="I3" s="1006"/>
      <c r="J3" s="1016">
        <v>699485.74</v>
      </c>
      <c r="K3" s="1016">
        <v>347931.41600000003</v>
      </c>
      <c r="L3" s="1016">
        <v>617749.52</v>
      </c>
      <c r="M3" s="1008"/>
      <c r="O3" s="1011" t="s">
        <v>322</v>
      </c>
      <c r="P3" s="1006"/>
      <c r="Q3" s="1015">
        <v>699485.74</v>
      </c>
      <c r="R3" s="1015">
        <v>565494.1</v>
      </c>
      <c r="S3" s="1015">
        <v>1491154</v>
      </c>
      <c r="T3" s="1008"/>
      <c r="V3" s="1011" t="s">
        <v>322</v>
      </c>
      <c r="W3" s="1006"/>
      <c r="X3" s="1015">
        <v>699485.74</v>
      </c>
      <c r="Y3" s="1015">
        <v>145329.63</v>
      </c>
      <c r="Z3" s="1015">
        <v>145845.37</v>
      </c>
      <c r="AA3" s="1008"/>
    </row>
    <row r="4" spans="1:27">
      <c r="A4" s="558" t="s">
        <v>319</v>
      </c>
      <c r="B4" s="559"/>
      <c r="C4" s="560"/>
      <c r="D4" s="563">
        <f>+'CUP วัดพระญาติ'!G36</f>
        <v>144288.46</v>
      </c>
      <c r="E4" s="563">
        <f>+'CUP วัดพระญาติ'!H36</f>
        <v>285073.59999999998</v>
      </c>
      <c r="F4" s="562"/>
      <c r="H4" s="1011" t="s">
        <v>319</v>
      </c>
      <c r="I4" s="1006"/>
      <c r="J4" s="1009"/>
      <c r="K4" s="563">
        <v>336323.28666666668</v>
      </c>
      <c r="L4" s="563">
        <v>1537932.5566666666</v>
      </c>
      <c r="M4" s="1008"/>
      <c r="O4" s="1011" t="s">
        <v>319</v>
      </c>
      <c r="P4" s="1006"/>
      <c r="Q4" s="1009"/>
      <c r="R4" s="563">
        <v>490933.4</v>
      </c>
      <c r="S4" s="563">
        <v>3674492.53</v>
      </c>
      <c r="T4" s="1008"/>
      <c r="V4" s="1011" t="s">
        <v>319</v>
      </c>
      <c r="W4" s="1006"/>
      <c r="X4" s="1009"/>
      <c r="Y4" s="563">
        <v>144288.46</v>
      </c>
      <c r="Z4" s="563">
        <v>285073.59999999998</v>
      </c>
      <c r="AA4" s="1008"/>
    </row>
    <row r="5" spans="1:27">
      <c r="A5" s="558" t="s">
        <v>95</v>
      </c>
      <c r="B5" s="559"/>
      <c r="C5" s="560"/>
      <c r="D5" s="563">
        <f>+สสอ.เสนา!F31</f>
        <v>166555.66</v>
      </c>
      <c r="E5" s="563">
        <f>+สสอ.เสนา!P31</f>
        <v>199318</v>
      </c>
      <c r="F5" s="562"/>
      <c r="H5" s="1011" t="s">
        <v>95</v>
      </c>
      <c r="I5" s="1006"/>
      <c r="J5" s="1009"/>
      <c r="K5" s="1010">
        <v>271270.83999999997</v>
      </c>
      <c r="L5" s="1010">
        <v>314761.77375000005</v>
      </c>
      <c r="M5" s="1008"/>
      <c r="O5" s="1011" t="s">
        <v>95</v>
      </c>
      <c r="P5" s="1006"/>
      <c r="Q5" s="1009"/>
      <c r="R5" s="1010">
        <v>376476.5</v>
      </c>
      <c r="S5" s="1010">
        <v>479907</v>
      </c>
      <c r="T5" s="1008"/>
      <c r="V5" s="1011" t="s">
        <v>95</v>
      </c>
      <c r="W5" s="1006"/>
      <c r="X5" s="1009"/>
      <c r="Y5" s="1010">
        <v>166555.66</v>
      </c>
      <c r="Z5" s="1010">
        <v>199318</v>
      </c>
      <c r="AA5" s="1008"/>
    </row>
    <row r="6" spans="1:27">
      <c r="A6" s="558" t="s">
        <v>311</v>
      </c>
      <c r="B6" s="559"/>
      <c r="C6" s="563">
        <f>+สสอ.ท่าเรือ!I31</f>
        <v>185778</v>
      </c>
      <c r="D6" s="563">
        <f>+สสอ.ท่าเรือ!E31</f>
        <v>248649</v>
      </c>
      <c r="E6" s="561"/>
      <c r="F6" s="562"/>
      <c r="H6" s="1005" t="s">
        <v>311</v>
      </c>
      <c r="I6" s="1006"/>
      <c r="J6" s="1010">
        <v>231149</v>
      </c>
      <c r="K6" s="1010">
        <v>352347.875</v>
      </c>
      <c r="L6" s="1011"/>
      <c r="M6" s="1008"/>
      <c r="O6" s="1005" t="s">
        <v>311</v>
      </c>
      <c r="P6" s="1006"/>
      <c r="Q6" s="1010">
        <v>304803</v>
      </c>
      <c r="R6" s="1010">
        <v>466521</v>
      </c>
      <c r="S6" s="1011"/>
      <c r="T6" s="1008"/>
      <c r="V6" s="1005" t="s">
        <v>311</v>
      </c>
      <c r="W6" s="1006"/>
      <c r="X6" s="1010">
        <v>185778</v>
      </c>
      <c r="Y6" s="1010">
        <v>248649</v>
      </c>
      <c r="Z6" s="1011"/>
      <c r="AA6" s="1008"/>
    </row>
    <row r="7" spans="1:27">
      <c r="A7" s="558" t="s">
        <v>312</v>
      </c>
      <c r="B7" s="559"/>
      <c r="C7" s="563">
        <f>+นครหลวง!M34</f>
        <v>197271</v>
      </c>
      <c r="D7" s="563">
        <f>+นครหลวง!N34</f>
        <v>344621</v>
      </c>
      <c r="E7" s="563">
        <f>+นครหลวง!E34</f>
        <v>131501</v>
      </c>
      <c r="F7" s="562"/>
      <c r="H7" s="1005" t="s">
        <v>312</v>
      </c>
      <c r="I7" s="1006"/>
      <c r="J7" s="1010">
        <v>197271</v>
      </c>
      <c r="K7" s="1010">
        <v>430702</v>
      </c>
      <c r="L7" s="1010">
        <v>359449.44444444444</v>
      </c>
      <c r="M7" s="1008"/>
      <c r="O7" s="1005" t="s">
        <v>312</v>
      </c>
      <c r="P7" s="1006"/>
      <c r="Q7" s="1010">
        <v>197271</v>
      </c>
      <c r="R7" s="1010">
        <v>516783</v>
      </c>
      <c r="S7" s="1010">
        <v>796610</v>
      </c>
      <c r="T7" s="1008"/>
      <c r="V7" s="1005" t="s">
        <v>312</v>
      </c>
      <c r="W7" s="1006"/>
      <c r="X7" s="1010">
        <v>197271</v>
      </c>
      <c r="Y7" s="1010">
        <v>344621</v>
      </c>
      <c r="Z7" s="1010">
        <v>131501</v>
      </c>
      <c r="AA7" s="1008"/>
    </row>
    <row r="8" spans="1:27">
      <c r="A8" s="1018" t="s">
        <v>305</v>
      </c>
      <c r="B8" s="563">
        <f>+บางไทร!H33</f>
        <v>181397</v>
      </c>
      <c r="C8" s="563">
        <f>+บางไทร!L33</f>
        <v>183737</v>
      </c>
      <c r="D8" s="563">
        <f>+บางไทร!M33</f>
        <v>115542</v>
      </c>
      <c r="E8" s="558"/>
      <c r="F8" s="562"/>
      <c r="H8" s="1011" t="s">
        <v>305</v>
      </c>
      <c r="I8" s="1010">
        <v>181397</v>
      </c>
      <c r="J8" s="1010">
        <v>255871.7</v>
      </c>
      <c r="K8" s="1010">
        <v>215469.16666666666</v>
      </c>
      <c r="L8" s="1005"/>
      <c r="M8" s="1008"/>
      <c r="O8" s="1011" t="s">
        <v>305</v>
      </c>
      <c r="P8" s="1010">
        <v>181397</v>
      </c>
      <c r="Q8" s="1010">
        <v>183737</v>
      </c>
      <c r="R8" s="1010">
        <v>193820</v>
      </c>
      <c r="S8" s="1005"/>
      <c r="T8" s="1008"/>
      <c r="V8" s="1011" t="s">
        <v>305</v>
      </c>
      <c r="W8" s="1010">
        <v>181397</v>
      </c>
      <c r="X8" s="1010">
        <v>183737</v>
      </c>
      <c r="Y8" s="1010">
        <v>115542</v>
      </c>
      <c r="Z8" s="1005"/>
      <c r="AA8" s="1008"/>
    </row>
    <row r="9" spans="1:27">
      <c r="A9" s="558" t="s">
        <v>313</v>
      </c>
      <c r="B9" s="564">
        <f>+บางบาล!O31</f>
        <v>79539.28</v>
      </c>
      <c r="C9" s="564">
        <f>+บางบาล!P31</f>
        <v>86739</v>
      </c>
      <c r="D9" s="564">
        <v>134828.28</v>
      </c>
      <c r="E9" s="564">
        <f>+บางบาล!I31</f>
        <v>182154.28</v>
      </c>
      <c r="F9" s="562"/>
      <c r="H9" s="1005" t="s">
        <v>313</v>
      </c>
      <c r="I9" s="1007">
        <v>79539.28</v>
      </c>
      <c r="J9" s="1007">
        <v>187320.16800000001</v>
      </c>
      <c r="K9" s="1007">
        <v>155306.80285714287</v>
      </c>
      <c r="L9" s="1007">
        <v>156472.14000000001</v>
      </c>
      <c r="M9" s="1008"/>
      <c r="O9" s="1005" t="s">
        <v>313</v>
      </c>
      <c r="P9" s="1007">
        <v>79539.28</v>
      </c>
      <c r="Q9" s="1007">
        <v>248267.28</v>
      </c>
      <c r="R9" s="1007">
        <v>195129</v>
      </c>
      <c r="S9" s="1007">
        <v>182154.28</v>
      </c>
      <c r="T9" s="1008"/>
      <c r="V9" s="1005" t="s">
        <v>313</v>
      </c>
      <c r="W9" s="1007">
        <v>79539.28</v>
      </c>
      <c r="X9" s="1007">
        <v>86739</v>
      </c>
      <c r="Y9" s="1007">
        <v>134828.28</v>
      </c>
      <c r="Z9" s="1007">
        <v>182154.28</v>
      </c>
      <c r="AA9" s="1008"/>
    </row>
    <row r="10" spans="1:27">
      <c r="A10" s="558" t="s">
        <v>314</v>
      </c>
      <c r="B10" s="563">
        <f>+สสอ.บางปะอิน!N33</f>
        <v>29000</v>
      </c>
      <c r="C10" s="563">
        <f>+สสอ.บางปะอิน!R33</f>
        <v>66859.600000000006</v>
      </c>
      <c r="D10" s="563">
        <f>+สสอ.บางปะอิน!J33</f>
        <v>152797.64000000001</v>
      </c>
      <c r="E10" s="1010">
        <v>249297.47</v>
      </c>
      <c r="F10" s="563">
        <f>+สสอ.บางปะอิน!C33</f>
        <v>1073118.17</v>
      </c>
      <c r="H10" s="1011" t="s">
        <v>314</v>
      </c>
      <c r="I10" s="1010">
        <v>29000</v>
      </c>
      <c r="J10" s="1010">
        <v>385399.65750000003</v>
      </c>
      <c r="K10" s="1010">
        <v>339078.75727272732</v>
      </c>
      <c r="L10" s="1010">
        <v>720251.64</v>
      </c>
      <c r="M10" s="1010">
        <v>1073118.17</v>
      </c>
      <c r="O10" s="1011" t="s">
        <v>314</v>
      </c>
      <c r="P10" s="1010">
        <v>29000</v>
      </c>
      <c r="Q10" s="1010">
        <v>963864.78</v>
      </c>
      <c r="R10" s="1010">
        <v>685887.6</v>
      </c>
      <c r="S10" s="1010">
        <v>1069319.27</v>
      </c>
      <c r="T10" s="1010">
        <v>1073118.17</v>
      </c>
      <c r="V10" s="1011" t="s">
        <v>314</v>
      </c>
      <c r="W10" s="1010">
        <v>29000</v>
      </c>
      <c r="X10" s="1010">
        <v>66859.600000000006</v>
      </c>
      <c r="Y10" s="1010">
        <v>152797.64000000001</v>
      </c>
      <c r="Z10" s="1010">
        <v>249297.47</v>
      </c>
      <c r="AA10" s="1010">
        <v>1073118.17</v>
      </c>
    </row>
    <row r="11" spans="1:27">
      <c r="A11" s="558" t="s">
        <v>284</v>
      </c>
      <c r="B11" s="559"/>
      <c r="C11" s="563">
        <f>+สสอ.บางปะหัน!H33</f>
        <v>135916</v>
      </c>
      <c r="D11" s="563">
        <f>+สสอ.บางปะหัน!N33</f>
        <v>215441</v>
      </c>
      <c r="E11" s="561"/>
      <c r="F11" s="562"/>
      <c r="H11" s="1005" t="s">
        <v>284</v>
      </c>
      <c r="I11" s="1006"/>
      <c r="J11" s="1010">
        <v>140947.76500000001</v>
      </c>
      <c r="K11" s="1010">
        <v>465348.96714285709</v>
      </c>
      <c r="L11" s="1011"/>
      <c r="M11" s="1008"/>
      <c r="O11" s="1005" t="s">
        <v>284</v>
      </c>
      <c r="P11" s="1006"/>
      <c r="Q11" s="1010">
        <v>145979.53</v>
      </c>
      <c r="R11" s="1010">
        <v>1153539</v>
      </c>
      <c r="S11" s="1011"/>
      <c r="T11" s="1008"/>
      <c r="V11" s="1005" t="s">
        <v>284</v>
      </c>
      <c r="W11" s="1006"/>
      <c r="X11" s="1010">
        <v>135916</v>
      </c>
      <c r="Y11" s="1010">
        <v>215441</v>
      </c>
      <c r="Z11" s="1011"/>
      <c r="AA11" s="1008"/>
    </row>
    <row r="12" spans="1:27">
      <c r="A12" s="558" t="s">
        <v>315</v>
      </c>
      <c r="B12" s="559"/>
      <c r="C12" s="560"/>
      <c r="D12" s="1010">
        <v>148358.34</v>
      </c>
      <c r="E12" s="1010">
        <v>433196.88</v>
      </c>
      <c r="F12" s="562"/>
      <c r="H12" s="1005" t="s">
        <v>315</v>
      </c>
      <c r="I12" s="1006"/>
      <c r="J12" s="1009"/>
      <c r="K12" s="1010">
        <v>272428.45857142855</v>
      </c>
      <c r="L12" s="1010">
        <v>433196.88</v>
      </c>
      <c r="M12" s="1008"/>
      <c r="O12" s="1005" t="s">
        <v>315</v>
      </c>
      <c r="P12" s="1006"/>
      <c r="Q12" s="1009"/>
      <c r="R12" s="1010">
        <v>491536.9</v>
      </c>
      <c r="S12" s="1010">
        <v>433196.88</v>
      </c>
      <c r="T12" s="1008"/>
      <c r="V12" s="1005" t="s">
        <v>315</v>
      </c>
      <c r="W12" s="1006"/>
      <c r="X12" s="1009"/>
      <c r="Y12" s="1010">
        <v>148358.34</v>
      </c>
      <c r="Z12" s="1010">
        <v>433196.88</v>
      </c>
      <c r="AA12" s="1008"/>
    </row>
    <row r="13" spans="1:27">
      <c r="A13" s="558" t="s">
        <v>316</v>
      </c>
      <c r="B13" s="559"/>
      <c r="C13" s="560"/>
      <c r="D13" s="563">
        <f>+สสอ.ภาชี!C32</f>
        <v>228578.22</v>
      </c>
      <c r="E13" s="563">
        <f>+สสอ.ภาชี!E32</f>
        <v>527624</v>
      </c>
      <c r="F13" s="562"/>
      <c r="H13" s="1005" t="s">
        <v>316</v>
      </c>
      <c r="I13" s="1006"/>
      <c r="J13" s="1009"/>
      <c r="K13" s="1010">
        <v>367523.5083333333</v>
      </c>
      <c r="L13" s="1010">
        <v>527624</v>
      </c>
      <c r="M13" s="1008"/>
      <c r="O13" s="1005" t="s">
        <v>316</v>
      </c>
      <c r="P13" s="1006"/>
      <c r="Q13" s="1009"/>
      <c r="R13" s="1010">
        <v>564839.39</v>
      </c>
      <c r="S13" s="1010">
        <v>527624</v>
      </c>
      <c r="T13" s="1008"/>
      <c r="V13" s="1005" t="s">
        <v>316</v>
      </c>
      <c r="W13" s="1006"/>
      <c r="X13" s="1009"/>
      <c r="Y13" s="1010">
        <v>228578.22</v>
      </c>
      <c r="Z13" s="1010">
        <v>527624</v>
      </c>
      <c r="AA13" s="1008"/>
    </row>
    <row r="14" spans="1:27">
      <c r="A14" s="558" t="s">
        <v>63</v>
      </c>
      <c r="B14" s="559"/>
      <c r="C14" s="560"/>
      <c r="D14" s="563">
        <f>+ลาดบัวหลวง!D34</f>
        <v>345623</v>
      </c>
      <c r="E14" s="563">
        <f>+ลาดบัวหลวง!J34</f>
        <v>432411</v>
      </c>
      <c r="F14" s="562"/>
      <c r="H14" s="1005" t="s">
        <v>63</v>
      </c>
      <c r="I14" s="1006"/>
      <c r="J14" s="1009"/>
      <c r="K14" s="1010">
        <v>444034.52400000003</v>
      </c>
      <c r="L14" s="1010">
        <v>467309.33333333331</v>
      </c>
      <c r="M14" s="1008"/>
      <c r="O14" s="1005" t="s">
        <v>63</v>
      </c>
      <c r="P14" s="1006"/>
      <c r="Q14" s="1009"/>
      <c r="R14" s="1010">
        <v>539573.32000000007</v>
      </c>
      <c r="S14" s="1010">
        <v>503849</v>
      </c>
      <c r="T14" s="1008"/>
      <c r="V14" s="1005" t="s">
        <v>63</v>
      </c>
      <c r="W14" s="1006"/>
      <c r="X14" s="1009"/>
      <c r="Y14" s="1010">
        <v>345623</v>
      </c>
      <c r="Z14" s="1010">
        <v>432411</v>
      </c>
      <c r="AA14" s="1008"/>
    </row>
    <row r="15" spans="1:27">
      <c r="A15" s="558" t="s">
        <v>242</v>
      </c>
      <c r="B15" s="559"/>
      <c r="C15" s="994">
        <f>+สสอ.วังน้อย!G31</f>
        <v>413632</v>
      </c>
      <c r="D15" s="994">
        <f>+สสอ.วังน้อย!J31</f>
        <v>291434.23</v>
      </c>
      <c r="E15" s="994">
        <f>+สสอ.วังน้อย!E31</f>
        <v>534855.64</v>
      </c>
      <c r="F15" s="994">
        <f>+สสอ.วังน้อย!C31</f>
        <v>831232</v>
      </c>
      <c r="H15" s="1005" t="s">
        <v>242</v>
      </c>
      <c r="I15" s="1006"/>
      <c r="J15" s="1012">
        <v>413632</v>
      </c>
      <c r="K15" s="1012">
        <v>429559.51749999996</v>
      </c>
      <c r="L15" s="1012">
        <v>678732.83250000002</v>
      </c>
      <c r="M15" s="1012">
        <v>831232</v>
      </c>
      <c r="O15" s="1005" t="s">
        <v>242</v>
      </c>
      <c r="P15" s="1006"/>
      <c r="Q15" s="1012">
        <v>413632</v>
      </c>
      <c r="R15" s="1012">
        <v>686540</v>
      </c>
      <c r="S15" s="1012">
        <v>802976</v>
      </c>
      <c r="T15" s="1012">
        <v>831232</v>
      </c>
      <c r="V15" s="1005" t="s">
        <v>242</v>
      </c>
      <c r="W15" s="1006"/>
      <c r="X15" s="1012">
        <v>413632</v>
      </c>
      <c r="Y15" s="1012">
        <v>291434.23</v>
      </c>
      <c r="Z15" s="1012">
        <v>534855.64</v>
      </c>
      <c r="AA15" s="1012">
        <v>831232</v>
      </c>
    </row>
    <row r="16" spans="1:27">
      <c r="A16" s="558" t="s">
        <v>317</v>
      </c>
      <c r="B16" s="559"/>
      <c r="C16" s="560"/>
      <c r="D16" s="563">
        <f>+บางช้าย!E33</f>
        <v>206829.28</v>
      </c>
      <c r="E16" s="561"/>
      <c r="F16" s="562"/>
      <c r="H16" s="1005" t="s">
        <v>317</v>
      </c>
      <c r="I16" s="1006"/>
      <c r="J16" s="1009"/>
      <c r="K16" s="1010">
        <v>332926.67</v>
      </c>
      <c r="L16" s="1011"/>
      <c r="M16" s="1008"/>
      <c r="O16" s="1005" t="s">
        <v>317</v>
      </c>
      <c r="P16" s="1006"/>
      <c r="Q16" s="1009"/>
      <c r="R16" s="1010">
        <v>557297</v>
      </c>
      <c r="S16" s="1011"/>
      <c r="T16" s="1008"/>
      <c r="V16" s="1005" t="s">
        <v>317</v>
      </c>
      <c r="W16" s="1006"/>
      <c r="X16" s="1009"/>
      <c r="Y16" s="1010">
        <v>206829.28</v>
      </c>
      <c r="Z16" s="1011"/>
      <c r="AA16" s="1008"/>
    </row>
    <row r="17" spans="1:27">
      <c r="A17" s="558" t="s">
        <v>89</v>
      </c>
      <c r="B17" s="559"/>
      <c r="C17" s="560"/>
      <c r="D17" s="563">
        <f>+อุทัย!E32</f>
        <v>195484.3</v>
      </c>
      <c r="E17" s="563">
        <f>+อุทัย!M32</f>
        <v>229654.49</v>
      </c>
      <c r="F17" s="562"/>
      <c r="H17" s="1005" t="s">
        <v>89</v>
      </c>
      <c r="I17" s="1006"/>
      <c r="J17" s="1009"/>
      <c r="K17" s="1010">
        <v>457673.0633333333</v>
      </c>
      <c r="L17" s="1010">
        <v>394905.07666666666</v>
      </c>
      <c r="M17" s="1008"/>
      <c r="O17" s="1005" t="s">
        <v>89</v>
      </c>
      <c r="P17" s="1006"/>
      <c r="Q17" s="1009"/>
      <c r="R17" s="1010">
        <v>1185536.8500000001</v>
      </c>
      <c r="S17" s="1010">
        <v>580376.01</v>
      </c>
      <c r="T17" s="1008"/>
      <c r="V17" s="1005" t="s">
        <v>89</v>
      </c>
      <c r="W17" s="1006"/>
      <c r="X17" s="1009"/>
      <c r="Y17" s="1010">
        <v>195484.3</v>
      </c>
      <c r="Z17" s="1010">
        <v>229654.49</v>
      </c>
      <c r="AA17" s="1008"/>
    </row>
    <row r="18" spans="1:27">
      <c r="A18" s="1018" t="s">
        <v>276</v>
      </c>
      <c r="B18" s="563">
        <f>+สสอ.มหาราช!D33</f>
        <v>160250</v>
      </c>
      <c r="C18" s="563">
        <f>+สสอ.มหาราช!E33</f>
        <v>128032</v>
      </c>
      <c r="D18" s="563">
        <f>+สสอ.มหาราช!G33</f>
        <v>170078.89</v>
      </c>
      <c r="E18" s="561"/>
      <c r="F18" s="562"/>
      <c r="H18" s="1011" t="s">
        <v>276</v>
      </c>
      <c r="I18" s="1010">
        <v>160250</v>
      </c>
      <c r="J18" s="1010">
        <v>210833.02333333332</v>
      </c>
      <c r="K18" s="1010">
        <v>383707.66428571433</v>
      </c>
      <c r="L18" s="1011"/>
      <c r="M18" s="1008"/>
      <c r="O18" s="1011" t="s">
        <v>276</v>
      </c>
      <c r="P18" s="1010">
        <v>160250</v>
      </c>
      <c r="Q18" s="1010">
        <v>128032</v>
      </c>
      <c r="R18" s="1010">
        <v>170078.89</v>
      </c>
      <c r="S18" s="1011"/>
      <c r="T18" s="1008"/>
      <c r="V18" s="1011" t="s">
        <v>276</v>
      </c>
      <c r="W18" s="1010">
        <v>160250</v>
      </c>
      <c r="X18" s="1010">
        <v>128032</v>
      </c>
      <c r="Y18" s="1010">
        <v>170078.89</v>
      </c>
      <c r="Z18" s="1011"/>
      <c r="AA18" s="1008"/>
    </row>
    <row r="19" spans="1:27">
      <c r="A19" s="558" t="s">
        <v>318</v>
      </c>
      <c r="B19" s="559"/>
      <c r="C19" s="563">
        <f>+บ้านแพรก!E33</f>
        <v>158437.16</v>
      </c>
      <c r="D19" s="563">
        <f>+บ้านแพรก!C33</f>
        <v>191854.76</v>
      </c>
      <c r="E19" s="561"/>
      <c r="F19" s="562"/>
      <c r="H19" s="1005" t="s">
        <v>318</v>
      </c>
      <c r="I19" s="1006"/>
      <c r="J19" s="1010">
        <v>168193.315</v>
      </c>
      <c r="K19" s="1010">
        <v>349941.22499999998</v>
      </c>
      <c r="L19" s="1011"/>
      <c r="M19" s="1008"/>
      <c r="O19" s="1005" t="s">
        <v>318</v>
      </c>
      <c r="P19" s="1006"/>
      <c r="Q19" s="1010">
        <v>177949.47</v>
      </c>
      <c r="R19" s="1010">
        <v>508027.69</v>
      </c>
      <c r="S19" s="1011"/>
      <c r="T19" s="1008"/>
      <c r="V19" s="1005" t="s">
        <v>318</v>
      </c>
      <c r="W19" s="1006"/>
      <c r="X19" s="1010">
        <v>158437.16</v>
      </c>
      <c r="Y19" s="1010">
        <v>191854.76</v>
      </c>
      <c r="Z19" s="1011"/>
      <c r="AA19" s="1008"/>
    </row>
    <row r="20" spans="1:27" s="565" customFormat="1"/>
    <row r="21" spans="1:27" hidden="1">
      <c r="A21" s="566" t="s">
        <v>305</v>
      </c>
      <c r="I21" s="551">
        <v>160250</v>
      </c>
      <c r="J21" s="551">
        <v>210833.02333333332</v>
      </c>
      <c r="K21" s="551">
        <v>383707.66428571433</v>
      </c>
    </row>
    <row r="22" spans="1:27" hidden="1">
      <c r="A22" s="551" t="str">
        <f>+บางไทร!H2</f>
        <v>6.บ้านแป้ง</v>
      </c>
      <c r="B22" s="648">
        <v>181397</v>
      </c>
      <c r="C22" s="648"/>
      <c r="D22" s="648"/>
      <c r="J22" s="551">
        <v>168193.315</v>
      </c>
      <c r="K22" s="551">
        <v>349941.22499999998</v>
      </c>
    </row>
    <row r="23" spans="1:27" hidden="1">
      <c r="A23" s="551" t="str">
        <f>+บางไทร!D2</f>
        <v xml:space="preserve">2.กระแชง </v>
      </c>
      <c r="B23" s="648"/>
      <c r="C23" s="648">
        <f>+บางไทร!D33</f>
        <v>232441</v>
      </c>
      <c r="D23" s="648"/>
    </row>
    <row r="24" spans="1:27" hidden="1">
      <c r="A24" s="551" t="str">
        <f>+บางไทร!F2</f>
        <v>4.แคออก</v>
      </c>
      <c r="B24" s="648"/>
      <c r="C24" s="648">
        <f>+บางไทร!F33</f>
        <v>277212</v>
      </c>
      <c r="D24" s="648"/>
    </row>
    <row r="25" spans="1:27" hidden="1">
      <c r="A25" s="551" t="str">
        <f>+บางไทร!G2</f>
        <v>5.ช้างน้อย</v>
      </c>
      <c r="B25" s="648"/>
      <c r="C25" s="648">
        <f>+บางไทร!G33</f>
        <v>339054</v>
      </c>
      <c r="D25" s="648"/>
    </row>
    <row r="26" spans="1:27" hidden="1">
      <c r="A26" s="551" t="str">
        <f>+บางไทร!L2</f>
        <v>10.หน้าไม้</v>
      </c>
      <c r="B26" s="648"/>
      <c r="C26" s="648">
        <v>183737</v>
      </c>
      <c r="D26" s="648"/>
    </row>
    <row r="27" spans="1:27" hidden="1">
      <c r="A27" s="551" t="str">
        <f>+บางไทร!P2</f>
        <v>14.บ้านเกาะ</v>
      </c>
      <c r="B27" s="648"/>
      <c r="C27" s="648">
        <f>+บางไทร!P33</f>
        <v>203427</v>
      </c>
      <c r="D27" s="648"/>
    </row>
    <row r="28" spans="1:27" hidden="1">
      <c r="A28" s="551" t="str">
        <f>+บางไทร!R2</f>
        <v>16.แคตก</v>
      </c>
      <c r="B28" s="648"/>
      <c r="C28" s="648">
        <f>+บางไทร!R33</f>
        <v>230517</v>
      </c>
      <c r="D28" s="648"/>
      <c r="H28" s="648">
        <f>+(C23+C24+C25+C26+C27+C28+C29+C30+C31+C3)/10</f>
        <v>299666.97400000005</v>
      </c>
    </row>
    <row r="29" spans="1:27" hidden="1">
      <c r="A29" s="551" t="str">
        <f>+บางไทร!S2</f>
        <v>17.ช่างเหล็ก</v>
      </c>
      <c r="B29" s="648"/>
      <c r="C29" s="648">
        <f>+บางไทร!S33</f>
        <v>251086</v>
      </c>
      <c r="D29" s="648"/>
    </row>
    <row r="30" spans="1:27" hidden="1">
      <c r="A30" s="551" t="str">
        <f>+บางไทร!T2</f>
        <v>18.บางยี่โท</v>
      </c>
      <c r="B30" s="648"/>
      <c r="C30" s="648">
        <f>+บางไทร!T33</f>
        <v>216827</v>
      </c>
      <c r="D30" s="648"/>
    </row>
    <row r="31" spans="1:27" hidden="1">
      <c r="A31" s="551" t="str">
        <f>+บางไทร!X2</f>
        <v>22.โพแตง</v>
      </c>
      <c r="B31" s="648"/>
      <c r="C31" s="648">
        <f>+บางไทร!X33</f>
        <v>362883</v>
      </c>
      <c r="D31" s="648"/>
    </row>
    <row r="32" spans="1:27" hidden="1">
      <c r="A32" s="551" t="str">
        <f>+บางไทร!Y2</f>
        <v>23.เชียงราก</v>
      </c>
      <c r="B32" s="648"/>
      <c r="C32" s="648">
        <f>+บางไทร!Y33</f>
        <v>261533</v>
      </c>
      <c r="D32" s="648"/>
    </row>
    <row r="33" spans="1:4" hidden="1">
      <c r="A33" s="551" t="str">
        <f>+บางไทร!E2</f>
        <v>3.บ้านกลึง</v>
      </c>
      <c r="B33" s="648"/>
      <c r="C33" s="648"/>
      <c r="D33" s="648">
        <f>+บางไทร!E33</f>
        <v>197845</v>
      </c>
    </row>
    <row r="34" spans="1:4" hidden="1">
      <c r="A34" s="551" t="str">
        <f>+บางไทร!I2</f>
        <v>7.สนามชัย</v>
      </c>
      <c r="B34" s="648"/>
      <c r="C34" s="648"/>
      <c r="D34" s="648">
        <f>+บางไทร!I33</f>
        <v>299125</v>
      </c>
    </row>
    <row r="35" spans="1:4" hidden="1">
      <c r="A35" s="551" t="str">
        <f>+บางไทร!J2</f>
        <v>8.โคกช้าง</v>
      </c>
      <c r="B35" s="648"/>
      <c r="C35" s="648"/>
      <c r="D35" s="648">
        <f>+บางไทร!J33</f>
        <v>160124</v>
      </c>
    </row>
    <row r="36" spans="1:4" hidden="1">
      <c r="A36" s="551" t="str">
        <f>+บางไทร!K2</f>
        <v>9.บ้านม้า</v>
      </c>
      <c r="B36" s="648"/>
      <c r="C36" s="648"/>
      <c r="D36" s="648">
        <f>+บางไทร!K33</f>
        <v>212384</v>
      </c>
    </row>
    <row r="37" spans="1:4" hidden="1">
      <c r="A37" s="551" t="str">
        <f>+บางไทร!M2</f>
        <v>11.กกแก้วบูรพา</v>
      </c>
      <c r="B37" s="648"/>
      <c r="C37" s="648"/>
      <c r="D37" s="1012">
        <v>115542</v>
      </c>
    </row>
    <row r="38" spans="1:4" hidden="1">
      <c r="A38" s="551" t="str">
        <f>+บางไทร!N2</f>
        <v>12.บางพลี</v>
      </c>
      <c r="B38" s="648"/>
      <c r="C38" s="648"/>
      <c r="D38" s="648">
        <f>+บางไทร!N33</f>
        <v>251322</v>
      </c>
    </row>
    <row r="39" spans="1:4" hidden="1">
      <c r="A39" s="551" t="str">
        <f>+บางไทร!O2</f>
        <v>13.ไผ่พระ</v>
      </c>
      <c r="B39" s="648"/>
      <c r="C39" s="648"/>
      <c r="D39" s="648">
        <f>+บางไทร!O33</f>
        <v>227320</v>
      </c>
    </row>
    <row r="40" spans="1:4" hidden="1">
      <c r="A40" s="551" t="str">
        <f>+บางไทร!Q2</f>
        <v>15.ห่อหมก</v>
      </c>
      <c r="B40" s="648"/>
      <c r="C40" s="648"/>
      <c r="D40" s="648">
        <f>+บางไทร!Q33</f>
        <v>186490</v>
      </c>
    </row>
    <row r="41" spans="1:4" hidden="1">
      <c r="A41" s="551" t="str">
        <f>+บางไทร!U2</f>
        <v>19.ราชคราม</v>
      </c>
      <c r="B41" s="648"/>
      <c r="C41" s="648"/>
      <c r="D41" s="648">
        <f>+บางไทร!U33</f>
        <v>257729</v>
      </c>
    </row>
    <row r="42" spans="1:4" hidden="1">
      <c r="A42" s="551" t="str">
        <f>+บางไทร!V2</f>
        <v>20.ช้างใหญ่</v>
      </c>
      <c r="B42" s="648"/>
      <c r="C42" s="648"/>
      <c r="D42" s="648">
        <f>+บางไทร!V33</f>
        <v>242466</v>
      </c>
    </row>
    <row r="43" spans="1:4" hidden="1">
      <c r="A43" s="551" t="str">
        <f>+บางไทร!W2</f>
        <v>21.คัคณางค์</v>
      </c>
      <c r="B43" s="648"/>
      <c r="C43" s="648"/>
      <c r="D43" s="648">
        <f>+บางไทร!W33</f>
        <v>241463</v>
      </c>
    </row>
    <row r="44" spans="1:4" hidden="1">
      <c r="A44" s="551" t="str">
        <f>+บางไทร!C2</f>
        <v>1.ไม้ตรา</v>
      </c>
      <c r="B44" s="648"/>
      <c r="C44" s="648"/>
      <c r="D44" s="648">
        <f>+บางไทร!C33</f>
        <v>193820</v>
      </c>
    </row>
    <row r="45" spans="1:4" hidden="1">
      <c r="A45" s="998" t="s">
        <v>326</v>
      </c>
      <c r="B45" s="648">
        <f>+B22</f>
        <v>181397</v>
      </c>
      <c r="C45" s="648">
        <f>+(C23+C24+C25+C26+C27+C28+C29+C30+C31+C32)/10</f>
        <v>255871.7</v>
      </c>
      <c r="D45" s="648">
        <f>+(D33+D34+D35+D36+D37+D38+D39+D40+D41+D42+D43+D44)/12</f>
        <v>215469.16666666666</v>
      </c>
    </row>
    <row r="46" spans="1:4" hidden="1">
      <c r="A46" s="998" t="s">
        <v>328</v>
      </c>
      <c r="B46" s="648"/>
      <c r="C46" s="648"/>
      <c r="D46" s="648"/>
    </row>
    <row r="47" spans="1:4" hidden="1">
      <c r="A47" s="998" t="s">
        <v>327</v>
      </c>
      <c r="B47" s="648"/>
      <c r="C47" s="648"/>
      <c r="D47" s="648"/>
    </row>
    <row r="48" spans="1:4" hidden="1">
      <c r="A48" s="566" t="s">
        <v>276</v>
      </c>
    </row>
    <row r="49" spans="1:4" hidden="1">
      <c r="A49" s="551" t="str">
        <f>+สสอ.มหาราช!D2</f>
        <v>บ้านหนองจิก</v>
      </c>
      <c r="B49" s="1010">
        <v>160250</v>
      </c>
    </row>
    <row r="50" spans="1:4" hidden="1">
      <c r="A50" s="551" t="str">
        <f>+สสอ.มหาราช!E2</f>
        <v>น้ำเต้า</v>
      </c>
      <c r="C50" s="1010">
        <v>128032</v>
      </c>
    </row>
    <row r="51" spans="1:4" hidden="1">
      <c r="A51" s="551" t="str">
        <f>+สสอ.มหาราช!C2</f>
        <v>กะทุ่ม</v>
      </c>
      <c r="B51" s="567"/>
      <c r="C51" s="567">
        <f>+สสอ.มหาราช!C33</f>
        <v>360008.22</v>
      </c>
    </row>
    <row r="52" spans="1:4" hidden="1">
      <c r="A52" s="551" t="str">
        <f>+สสอ.มหาราช!H2</f>
        <v>มหาราช</v>
      </c>
      <c r="C52" s="563">
        <f>+สสอ.มหาราช!H33</f>
        <v>144458.85</v>
      </c>
    </row>
    <row r="53" spans="1:4" hidden="1">
      <c r="A53" s="551" t="str">
        <f>+สสอ.มหาราช!M2</f>
        <v>ท่าตอ</v>
      </c>
      <c r="D53" s="567">
        <f>+สสอ.มหาราช!M33</f>
        <v>428755.78</v>
      </c>
    </row>
    <row r="54" spans="1:4" hidden="1">
      <c r="A54" s="551" t="str">
        <f>+สสอ.มหาราช!F2</f>
        <v>บางนา</v>
      </c>
      <c r="D54" s="567">
        <f>+สสอ.มหาราช!F33</f>
        <v>546639.05000000005</v>
      </c>
    </row>
    <row r="55" spans="1:4" hidden="1">
      <c r="A55" s="551" t="str">
        <f>+สสอ.มหาราช!G2</f>
        <v>โรงช้าง</v>
      </c>
      <c r="D55" s="551">
        <v>170078.89</v>
      </c>
    </row>
    <row r="56" spans="1:4" hidden="1">
      <c r="A56" s="551" t="str">
        <f>+สสอ.มหาราช!I2</f>
        <v>เจ้าปลุก</v>
      </c>
      <c r="D56" s="567">
        <f>+สสอ.มหาราช!I33</f>
        <v>249475.02000000002</v>
      </c>
    </row>
    <row r="57" spans="1:4" hidden="1">
      <c r="A57" s="551" t="str">
        <f>+สสอ.มหาราช!J2</f>
        <v>พิตเพียน</v>
      </c>
      <c r="D57" s="567">
        <f>+สสอ.มหาราช!J33</f>
        <v>181609.52000000002</v>
      </c>
    </row>
    <row r="58" spans="1:4" hidden="1">
      <c r="A58" s="551" t="str">
        <f>+สสอ.มหาราช!L2</f>
        <v>บ้านขวาง</v>
      </c>
      <c r="D58" s="567">
        <f>+สสอ.มหาราช!L33</f>
        <v>394854.77</v>
      </c>
    </row>
    <row r="59" spans="1:4" hidden="1">
      <c r="A59" s="551" t="str">
        <f>+สสอ.มหาราช!N2</f>
        <v>บ้านใหม่</v>
      </c>
      <c r="D59" s="567">
        <f>+สสอ.มหาราช!N33</f>
        <v>714540.62</v>
      </c>
    </row>
    <row r="60" spans="1:4" hidden="1">
      <c r="A60" s="998" t="s">
        <v>326</v>
      </c>
      <c r="B60" s="567">
        <f>+B49</f>
        <v>160250</v>
      </c>
      <c r="C60" s="551">
        <f>+C50+C51+C52/3</f>
        <v>536193.16999999993</v>
      </c>
      <c r="D60" s="567">
        <f>+D53+D54+D55+D56+D57+D58+D59/7</f>
        <v>2073490.2614285718</v>
      </c>
    </row>
    <row r="61" spans="1:4" hidden="1">
      <c r="A61" s="566" t="s">
        <v>314</v>
      </c>
    </row>
    <row r="62" spans="1:4" hidden="1">
      <c r="A62" s="551" t="str">
        <f>+สสอ.บางปะอิน!N2</f>
        <v>บ้านแป้ง1</v>
      </c>
      <c r="B62" s="1010">
        <v>29000</v>
      </c>
    </row>
    <row r="63" spans="1:4" hidden="1">
      <c r="A63" s="551" t="str">
        <f>+สสอ.บางปะอิน!F2</f>
        <v>วัดขนอนเหนือ</v>
      </c>
      <c r="C63" s="567">
        <f>+สสอ.บางปะอิน!F33</f>
        <v>963864.78</v>
      </c>
    </row>
    <row r="64" spans="1:4" hidden="1">
      <c r="A64" s="551" t="str">
        <f>+สสอ.บางปะอิน!O2</f>
        <v>บ้านแป้ง2</v>
      </c>
      <c r="C64" s="567">
        <f>+สสอ.บางปะอิน!O33</f>
        <v>178609.71</v>
      </c>
    </row>
    <row r="65" spans="1:6" hidden="1">
      <c r="A65" s="551" t="str">
        <f>+สสอ.บางปะอิน!R2</f>
        <v>ตลิ่งชัน</v>
      </c>
      <c r="C65" s="1010">
        <v>66859.600000000006</v>
      </c>
    </row>
    <row r="66" spans="1:6" hidden="1">
      <c r="A66" s="551" t="str">
        <f>+สสอ.บางปะอิน!U2</f>
        <v>ขนอนหลวง</v>
      </c>
      <c r="C66" s="567">
        <f>+สสอ.บางปะอิน!U33</f>
        <v>332264.53999999998</v>
      </c>
    </row>
    <row r="67" spans="1:6" hidden="1">
      <c r="A67" s="551" t="str">
        <f>+สสอ.บางปะอิน!D2</f>
        <v>บ้านโพ</v>
      </c>
      <c r="D67" s="567">
        <f>+สสอ.บางปะอิน!D33</f>
        <v>339669.77</v>
      </c>
    </row>
    <row r="68" spans="1:6" hidden="1">
      <c r="A68" s="551" t="str">
        <f>+สสอ.บางปะอิน!I2</f>
        <v>บ้านหว้า</v>
      </c>
      <c r="D68" s="567">
        <f>+สสอ.บางปะอิน!I33</f>
        <v>446428.6</v>
      </c>
    </row>
    <row r="69" spans="1:6" hidden="1">
      <c r="A69" s="551" t="str">
        <f>+สสอ.บางปะอิน!J2</f>
        <v>วัดยม</v>
      </c>
      <c r="D69" s="1010">
        <v>152797.64000000001</v>
      </c>
    </row>
    <row r="70" spans="1:6" hidden="1">
      <c r="A70" s="551" t="str">
        <f>+สสอ.บางปะอิน!K2</f>
        <v>บางประแดง</v>
      </c>
      <c r="D70" s="567">
        <f>+สสอ.บางปะอิน!K33</f>
        <v>234140.88</v>
      </c>
    </row>
    <row r="71" spans="1:6" hidden="1">
      <c r="A71" s="551" t="str">
        <f>+สสอ.บางปะอิน!M2</f>
        <v>เกาะเกิด</v>
      </c>
      <c r="D71" s="567">
        <f>+สสอ.บางปะอิน!M33</f>
        <v>157158.85</v>
      </c>
    </row>
    <row r="72" spans="1:6" hidden="1">
      <c r="A72" s="551" t="str">
        <f>+สสอ.บางปะอิน!P2</f>
        <v>บ้านพลับ</v>
      </c>
      <c r="D72" s="567">
        <f>+สสอ.บางปะอิน!P33</f>
        <v>328547.90000000002</v>
      </c>
    </row>
    <row r="73" spans="1:6" hidden="1">
      <c r="A73" s="551" t="str">
        <f>+สสอ.บางปะอิน!Q2</f>
        <v>คุ้งลาน</v>
      </c>
      <c r="D73" s="567">
        <f>+สสอ.บางปะอิน!Q33</f>
        <v>286690.12</v>
      </c>
    </row>
    <row r="74" spans="1:6" hidden="1">
      <c r="A74" s="551" t="str">
        <f>+สสอ.บางปะอิน!T2</f>
        <v>ตลาดเกรียบ</v>
      </c>
      <c r="D74" s="567">
        <f>+สสอ.บางปะอิน!T33</f>
        <v>451115.6</v>
      </c>
    </row>
    <row r="75" spans="1:6" hidden="1">
      <c r="A75" s="551" t="str">
        <f>+สสอ.บางปะอิน!V2</f>
        <v>บ้านคลองเปรม</v>
      </c>
      <c r="D75" s="567">
        <f>+สสอ.บางปะอิน!V33</f>
        <v>685887.6</v>
      </c>
    </row>
    <row r="76" spans="1:6" hidden="1">
      <c r="A76" s="551" t="str">
        <f>+สสอ.บางปะอิน!E2</f>
        <v>บ้านกรด</v>
      </c>
      <c r="D76" s="567">
        <f>+สสอ.บางปะอิน!E33</f>
        <v>353705.23</v>
      </c>
    </row>
    <row r="77" spans="1:6" hidden="1">
      <c r="A77" s="551" t="str">
        <f>+สสอ.บางปะอิน!L2</f>
        <v>สามเรือน</v>
      </c>
      <c r="D77" s="567">
        <f>+สสอ.บางปะอิน!L33</f>
        <v>293724.14</v>
      </c>
    </row>
    <row r="78" spans="1:6" hidden="1">
      <c r="A78" s="551" t="str">
        <f>+สสอ.บางปะอิน!H2</f>
        <v>คลองจิก</v>
      </c>
      <c r="F78" s="1010">
        <v>1073118.17</v>
      </c>
    </row>
    <row r="79" spans="1:6" hidden="1">
      <c r="A79" s="551" t="str">
        <f>+สสอ.บางปะอิน!S2</f>
        <v>บ้านลานเท</v>
      </c>
      <c r="E79" s="1010">
        <v>842138.17999999993</v>
      </c>
    </row>
    <row r="80" spans="1:6" hidden="1">
      <c r="A80" s="998" t="s">
        <v>326</v>
      </c>
      <c r="B80" s="648">
        <f>+B62</f>
        <v>29000</v>
      </c>
      <c r="C80" s="648">
        <f>+C63+C64+C65+C66/4</f>
        <v>1292400.2250000001</v>
      </c>
      <c r="D80" s="648">
        <f>+D67+D68+D69+D70+D71+D72+D73+D74+D75+D76+D77/11</f>
        <v>3462844.3845454548</v>
      </c>
      <c r="E80" s="648">
        <f>+E79</f>
        <v>842138.17999999993</v>
      </c>
      <c r="F80" s="648">
        <f>+F78</f>
        <v>1073118.17</v>
      </c>
    </row>
    <row r="81" spans="1:5" hidden="1">
      <c r="A81" s="566" t="s">
        <v>313</v>
      </c>
    </row>
    <row r="82" spans="1:5" hidden="1">
      <c r="A82" s="568" t="str">
        <f>+บางบาล!C2</f>
        <v xml:space="preserve"> รพสต.บางบาล</v>
      </c>
      <c r="C82" s="568">
        <f>+บางบาล!C31</f>
        <v>193034</v>
      </c>
    </row>
    <row r="83" spans="1:5" hidden="1">
      <c r="A83" s="568" t="str">
        <f>+บางบาล!D2</f>
        <v xml:space="preserve"> รพสต.วัดตะกู</v>
      </c>
      <c r="C83" s="568">
        <f>+บางบาล!D31</f>
        <v>248267.28</v>
      </c>
    </row>
    <row r="84" spans="1:5" hidden="1">
      <c r="A84" s="568" t="str">
        <f>+บางบาล!E2</f>
        <v xml:space="preserve"> รพสต.พระขาว</v>
      </c>
      <c r="D84" s="568">
        <f>+บางบาล!E31</f>
        <v>174173.28</v>
      </c>
    </row>
    <row r="85" spans="1:5" hidden="1">
      <c r="A85" s="568" t="str">
        <f>+บางบาล!F2</f>
        <v xml:space="preserve"> รพสต.ทางช้าง</v>
      </c>
      <c r="C85" s="568">
        <f>+บางบาล!F31</f>
        <v>229375.28</v>
      </c>
    </row>
    <row r="86" spans="1:5" hidden="1">
      <c r="A86" s="568" t="str">
        <f>+บางบาล!G2</f>
        <v xml:space="preserve"> รพสต.ไทรน้อย</v>
      </c>
      <c r="E86" s="1007">
        <v>182154.28</v>
      </c>
    </row>
    <row r="87" spans="1:5" hidden="1">
      <c r="A87" s="568" t="str">
        <f>+บางบาล!H2</f>
        <v xml:space="preserve"> รพสต.บ้านคลัง</v>
      </c>
      <c r="D87" s="568">
        <f>+บางบาล!H31</f>
        <v>144661</v>
      </c>
    </row>
    <row r="88" spans="1:5" hidden="1">
      <c r="A88" s="568" t="str">
        <f>+บางบาล!I2</f>
        <v xml:space="preserve"> รพสต.มหาพราหมณ์</v>
      </c>
      <c r="E88" s="1007">
        <v>182154.28</v>
      </c>
    </row>
    <row r="89" spans="1:5" hidden="1">
      <c r="A89" s="568" t="str">
        <f>+บางบาล!J2</f>
        <v xml:space="preserve"> รพสต.บ้านกุ่ม</v>
      </c>
      <c r="D89" s="568">
        <f>+บางบาล!J31</f>
        <v>195129</v>
      </c>
    </row>
    <row r="90" spans="1:5" hidden="1">
      <c r="A90" s="568" t="str">
        <f>+บางบาล!K2</f>
        <v xml:space="preserve"> รพสต.บางหัก</v>
      </c>
      <c r="C90" s="568">
        <f>+บางบาล!K31</f>
        <v>179185.28</v>
      </c>
    </row>
    <row r="91" spans="1:5" hidden="1">
      <c r="A91" s="568" t="str">
        <f>+บางบาล!L2</f>
        <v xml:space="preserve"> รพสต.วัดยม</v>
      </c>
      <c r="D91" s="568">
        <f>+บางบาล!L31</f>
        <v>139339.28</v>
      </c>
    </row>
    <row r="92" spans="1:5" hidden="1">
      <c r="A92" s="568" t="str">
        <f>+บางบาล!M2</f>
        <v xml:space="preserve"> รพสต.บางชะนี</v>
      </c>
      <c r="D92" s="568">
        <f>+บางบาล!M31</f>
        <v>160207.78</v>
      </c>
    </row>
    <row r="93" spans="1:5" hidden="1">
      <c r="A93" s="568" t="str">
        <f>+บางบาล!N2</f>
        <v xml:space="preserve"> รพสต.น้ำเต้า</v>
      </c>
      <c r="D93" s="568">
        <f>+บางบาล!N31</f>
        <v>134828.28</v>
      </c>
    </row>
    <row r="94" spans="1:5" hidden="1">
      <c r="A94" s="568" t="str">
        <f>+บางบาล!O2</f>
        <v xml:space="preserve"> รพสต.บางหลวงโดด</v>
      </c>
      <c r="B94" s="1007">
        <v>79539.28</v>
      </c>
    </row>
    <row r="95" spans="1:5" hidden="1">
      <c r="A95" s="568" t="str">
        <f>+บางบาล!P2</f>
        <v xml:space="preserve"> รพสต.บางหลวง</v>
      </c>
      <c r="C95" s="1007">
        <v>86739</v>
      </c>
    </row>
    <row r="96" spans="1:5" hidden="1">
      <c r="A96" s="568" t="str">
        <f>+บางบาล!Q2</f>
        <v xml:space="preserve"> รพสต.กบเจา</v>
      </c>
      <c r="D96" s="568">
        <f>+บางบาล!Q31</f>
        <v>138809</v>
      </c>
    </row>
    <row r="97" spans="1:5" hidden="1">
      <c r="A97" s="566" t="s">
        <v>320</v>
      </c>
    </row>
    <row r="98" spans="1:5" hidden="1">
      <c r="A98" s="551" t="str">
        <f>+'CUP วัดพระญาติ'!C2</f>
        <v>1.วัดพระญาติ</v>
      </c>
      <c r="E98" s="648">
        <f>+'CUP วัดพระญาติ'!C36</f>
        <v>3674492.53</v>
      </c>
    </row>
    <row r="99" spans="1:5" hidden="1">
      <c r="A99" s="551" t="str">
        <f>+'CUP วัดพระญาติ'!D2</f>
        <v>2.เกาะเรียน</v>
      </c>
      <c r="D99" s="567">
        <f>+'CUP วัดพระญาติ'!D36</f>
        <v>373748</v>
      </c>
      <c r="E99" s="648"/>
    </row>
    <row r="100" spans="1:5" hidden="1">
      <c r="A100" s="551" t="str">
        <f>+'CUP วัดพระญาติ'!E2</f>
        <v>3.คลองสวนพลู</v>
      </c>
      <c r="D100" s="567">
        <f>+'CUP วัดพระญาติ'!E36</f>
        <v>490933.4</v>
      </c>
      <c r="E100" s="648"/>
    </row>
    <row r="101" spans="1:5" hidden="1">
      <c r="A101" s="551" t="str">
        <f>+'CUP วัดพระญาติ'!F2</f>
        <v>4.ไผ่ลิง</v>
      </c>
      <c r="E101" s="648">
        <f>+'CUP วัดพระญาติ'!F36</f>
        <v>654231.54</v>
      </c>
    </row>
    <row r="102" spans="1:5" hidden="1">
      <c r="A102" s="551" t="str">
        <f>+'CUP วัดพระญาติ'!G2</f>
        <v>5.บ้านเกาะ</v>
      </c>
      <c r="D102" s="551">
        <v>144288.46</v>
      </c>
      <c r="E102" s="648"/>
    </row>
    <row r="103" spans="1:5" hidden="1">
      <c r="A103" s="551" t="str">
        <f>+'CUP วัดพระญาติ'!H2</f>
        <v>6.หันตรา</v>
      </c>
      <c r="E103" s="648">
        <v>285073.59999999998</v>
      </c>
    </row>
    <row r="104" spans="1:5" hidden="1">
      <c r="A104" s="998" t="s">
        <v>326</v>
      </c>
      <c r="D104" s="1013">
        <f>+D99+D100+D102/3</f>
        <v>912777.55333333334</v>
      </c>
      <c r="E104" s="1013">
        <f>+E98+E101+E103/3</f>
        <v>4423748.6033333335</v>
      </c>
    </row>
    <row r="105" spans="1:5" hidden="1">
      <c r="A105" s="566" t="s">
        <v>284</v>
      </c>
    </row>
    <row r="106" spans="1:5" hidden="1">
      <c r="A106" s="551" t="str">
        <f>+สสอ.บางปะหัน!C2</f>
        <v>บางปะหัน</v>
      </c>
      <c r="D106" s="567">
        <f>+สสอ.บางปะหัน!C33</f>
        <v>1153539</v>
      </c>
    </row>
    <row r="107" spans="1:5" hidden="1">
      <c r="A107" s="551" t="str">
        <f>+สสอ.บางปะหัน!D2</f>
        <v>ขยาย</v>
      </c>
      <c r="D107" s="567">
        <f>+สสอ.บางปะหัน!D33</f>
        <v>639372</v>
      </c>
    </row>
    <row r="108" spans="1:5" hidden="1">
      <c r="A108" s="551" t="str">
        <f>+สสอ.บางปะหัน!E2</f>
        <v>บางเดื่อ</v>
      </c>
      <c r="D108" s="567">
        <f>+สสอ.บางปะหัน!E33</f>
        <v>240814</v>
      </c>
    </row>
    <row r="109" spans="1:5" hidden="1">
      <c r="A109" s="551" t="str">
        <f>+สสอ.บางปะหัน!F2</f>
        <v>เสาธง</v>
      </c>
      <c r="D109" s="567">
        <f>+สสอ.บางปะหัน!F33</f>
        <v>248637.12</v>
      </c>
    </row>
    <row r="110" spans="1:5" hidden="1">
      <c r="A110" s="551" t="str">
        <f>+สสอ.บางปะหัน!G2</f>
        <v>ทางกลาง</v>
      </c>
      <c r="D110" s="567">
        <f>+สสอ.บางปะหัน!G33</f>
        <v>364710.33999999997</v>
      </c>
    </row>
    <row r="111" spans="1:5" hidden="1">
      <c r="A111" s="551" t="str">
        <f>+สสอ.บางปะหัน!H2</f>
        <v>บางเพลิง</v>
      </c>
      <c r="C111" s="551">
        <v>135916</v>
      </c>
    </row>
    <row r="112" spans="1:5" hidden="1">
      <c r="A112" s="551" t="str">
        <f>+สสอ.บางปะหัน!I2</f>
        <v>หันสัง</v>
      </c>
      <c r="D112" s="567">
        <f>+สสอ.บางปะหัน!I33</f>
        <v>748807</v>
      </c>
    </row>
    <row r="113" spans="1:5" hidden="1">
      <c r="A113" s="551" t="str">
        <f>+สสอ.บางปะหัน!J2</f>
        <v>ตานิม</v>
      </c>
      <c r="D113" s="567">
        <f>+สสอ.บางปะหัน!J33</f>
        <v>292580</v>
      </c>
    </row>
    <row r="114" spans="1:5" hidden="1">
      <c r="A114" s="551" t="str">
        <f>+สสอ.บางปะหัน!K2</f>
        <v>ทับน้ำ</v>
      </c>
      <c r="D114" s="567">
        <f>+สสอ.บางปะหัน!K33</f>
        <v>296526.98</v>
      </c>
    </row>
    <row r="115" spans="1:5" hidden="1">
      <c r="A115" s="551" t="str">
        <f>+สสอ.บางปะหัน!L2</f>
        <v>บ้านม้า</v>
      </c>
      <c r="D115" s="567">
        <f>+สสอ.บางปะหัน!L33</f>
        <v>274966.5</v>
      </c>
    </row>
    <row r="116" spans="1:5" hidden="1">
      <c r="A116" s="551" t="str">
        <f>+สสอ.บางปะหัน!M2</f>
        <v>ขวัญเมือง</v>
      </c>
      <c r="D116" s="567">
        <f>+สสอ.บางปะหัน!M33</f>
        <v>308687.88</v>
      </c>
    </row>
    <row r="117" spans="1:5" hidden="1">
      <c r="A117" s="551" t="str">
        <f>+สสอ.บางปะหัน!N2</f>
        <v>บ้านลี่</v>
      </c>
      <c r="D117" s="551">
        <v>215441</v>
      </c>
    </row>
    <row r="118" spans="1:5" hidden="1">
      <c r="A118" s="551" t="str">
        <f>+สสอ.บางปะหัน!O2</f>
        <v>โพธิ์สามต้น</v>
      </c>
      <c r="D118" s="567">
        <f>+สสอ.บางปะหัน!O33</f>
        <v>967400</v>
      </c>
    </row>
    <row r="119" spans="1:5" hidden="1">
      <c r="A119" s="551" t="str">
        <f>+สสอ.บางปะหัน!P2</f>
        <v>พุทเลา</v>
      </c>
      <c r="D119" s="567">
        <f>+สสอ.บางปะหัน!P33</f>
        <v>382058.51</v>
      </c>
    </row>
    <row r="120" spans="1:5" hidden="1">
      <c r="A120" s="551" t="str">
        <f>+สสอ.บางปะหัน!Q2</f>
        <v>ตาลเอน</v>
      </c>
      <c r="C120" s="567">
        <f>+สสอ.บางปะหัน!Q33</f>
        <v>145979.53</v>
      </c>
    </row>
    <row r="121" spans="1:5" hidden="1">
      <c r="A121" s="551" t="str">
        <f>+สสอ.บางปะหัน!R2</f>
        <v>บ้านขล้อ</v>
      </c>
      <c r="D121" s="567">
        <f>+สสอ.บางปะหัน!R33</f>
        <v>381345.21</v>
      </c>
    </row>
    <row r="122" spans="1:5" hidden="1">
      <c r="A122" s="566" t="s">
        <v>315</v>
      </c>
    </row>
    <row r="123" spans="1:5" hidden="1">
      <c r="A123" s="551" t="str">
        <f>+สสอ.ผักไห่!C2</f>
        <v>รพสต.นาคู</v>
      </c>
      <c r="D123" s="551">
        <v>273932</v>
      </c>
    </row>
    <row r="124" spans="1:5" hidden="1">
      <c r="A124" s="551" t="str">
        <f>+สสอ.ผักไห่!D2</f>
        <v>รพสต.หนองน้ำใหญ่</v>
      </c>
      <c r="E124" s="567">
        <f>+สสอ.ผักไห่!D33</f>
        <v>433196.88</v>
      </c>
    </row>
    <row r="125" spans="1:5" hidden="1">
      <c r="A125" s="551" t="str">
        <f>+สสอ.ผักไห่!E2</f>
        <v>รพสต.บ้านแค</v>
      </c>
      <c r="D125" s="567">
        <f>+สสอ.ผักไห่!E33</f>
        <v>323446.52</v>
      </c>
    </row>
    <row r="126" spans="1:5" hidden="1">
      <c r="A126" s="551" t="str">
        <f>+สสอ.ผักไห่!F2</f>
        <v>รพสต.ลาดน้ำเค็ม</v>
      </c>
      <c r="D126" s="567">
        <f>+สสอ.ผักไห่!F33</f>
        <v>200670.41999999998</v>
      </c>
    </row>
    <row r="127" spans="1:5" hidden="1">
      <c r="A127" s="551" t="str">
        <f>+สสอ.ผักไห่!G2</f>
        <v>รพสต.ท่าดินแดง</v>
      </c>
      <c r="D127" s="567">
        <f>+สสอ.ผักไห่!G33</f>
        <v>287952</v>
      </c>
    </row>
    <row r="128" spans="1:5" hidden="1">
      <c r="A128" s="551" t="str">
        <f>+สสอ.ผักไห่!H2</f>
        <v>รพสต.ดอนลาน</v>
      </c>
      <c r="D128" s="567">
        <f>+สสอ.ผักไห่!H33</f>
        <v>354438</v>
      </c>
    </row>
    <row r="129" spans="1:6" hidden="1">
      <c r="A129" s="551" t="str">
        <f>+สสอ.ผักไห่!I2</f>
        <v>รพสต.กุฎี</v>
      </c>
      <c r="D129" s="551">
        <v>148358.34</v>
      </c>
    </row>
    <row r="130" spans="1:6" hidden="1">
      <c r="A130" s="551" t="str">
        <f>+สสอ.ผักไห่!J2</f>
        <v>รพสต.ลำตะเคียน</v>
      </c>
      <c r="D130" s="567">
        <f>+สสอ.ผักไห่!J33</f>
        <v>230126.29</v>
      </c>
    </row>
    <row r="131" spans="1:6" hidden="1">
      <c r="A131" s="551" t="str">
        <f>+สสอ.ผักไห่!K2</f>
        <v>รพสต.โคกช้าง</v>
      </c>
      <c r="D131" s="567">
        <f>+สสอ.ผักไห่!K33</f>
        <v>184061.29</v>
      </c>
    </row>
    <row r="132" spans="1:6" hidden="1">
      <c r="A132" s="551" t="str">
        <f>+สสอ.ผักไห่!L2</f>
        <v>รพสต.จักราช</v>
      </c>
      <c r="D132" s="567">
        <f>+สสอ.ผักไห่!L33</f>
        <v>307909.34999999998</v>
      </c>
    </row>
    <row r="133" spans="1:6" hidden="1">
      <c r="A133" s="551" t="str">
        <f>+สสอ.ผักไห่!M2</f>
        <v>รพสต.ผักไห่</v>
      </c>
      <c r="D133" s="567">
        <f>+สสอ.ผักไห่!M33</f>
        <v>156553.72999999998</v>
      </c>
    </row>
    <row r="134" spans="1:6" hidden="1">
      <c r="A134" s="551" t="str">
        <f>+สสอ.ผักไห่!N2</f>
        <v>รพสต.ลาดชิด</v>
      </c>
      <c r="D134" s="567">
        <f>+สสอ.ผักไห่!N33</f>
        <v>491536.9</v>
      </c>
    </row>
    <row r="135" spans="1:6" hidden="1">
      <c r="A135" s="551" t="str">
        <f>+สสอ.ผักไห่!O2</f>
        <v>รพสต.หน้าโคก</v>
      </c>
      <c r="D135" s="567">
        <f>+สสอ.ผักไห่!O33</f>
        <v>435989.99</v>
      </c>
    </row>
    <row r="136" spans="1:6" hidden="1">
      <c r="A136" s="551" t="str">
        <f>+สสอ.ผักไห่!P2</f>
        <v>รพสต.อมฤต</v>
      </c>
      <c r="D136" s="567">
        <f>+สสอ.ผักไห่!P33</f>
        <v>190385.34</v>
      </c>
    </row>
    <row r="137" spans="1:6" hidden="1">
      <c r="A137" s="551" t="str">
        <f>+สสอ.ผักไห่!Q2</f>
        <v>รพสต.บ้านใหญ่</v>
      </c>
      <c r="D137" s="567">
        <f>+สสอ.ผักไห่!Q33</f>
        <v>228638.25</v>
      </c>
    </row>
    <row r="138" spans="1:6" hidden="1">
      <c r="A138" s="566" t="s">
        <v>318</v>
      </c>
    </row>
    <row r="139" spans="1:6" hidden="1">
      <c r="A139" s="551" t="str">
        <f>+บ้านแพรก!C2</f>
        <v>ชื่อ รพสต.บ้านแพรก</v>
      </c>
      <c r="D139" s="551">
        <v>191854.76</v>
      </c>
    </row>
    <row r="140" spans="1:6" hidden="1">
      <c r="A140" s="551" t="str">
        <f>+บ้านแพรก!D2</f>
        <v>ชื่อ รพสต.สำพะเนียง</v>
      </c>
      <c r="D140" s="567">
        <f>+บ้านแพรก!D33</f>
        <v>508027.69</v>
      </c>
    </row>
    <row r="141" spans="1:6" hidden="1">
      <c r="A141" s="551" t="str">
        <f>+บ้านแพรก!E2</f>
        <v>ชื่อ รพสต.คลองน้อย</v>
      </c>
      <c r="C141" s="551">
        <v>158437.16</v>
      </c>
    </row>
    <row r="142" spans="1:6" hidden="1">
      <c r="A142" s="551" t="str">
        <f>+บ้านแพรก!F2</f>
        <v>ชื่อ รพสต.สองห้อง</v>
      </c>
      <c r="C142" s="567">
        <f>+บ้านแพรก!F33</f>
        <v>177949.47</v>
      </c>
    </row>
    <row r="143" spans="1:6" hidden="1">
      <c r="A143" s="566" t="s">
        <v>242</v>
      </c>
      <c r="C143" s="648"/>
      <c r="D143" s="648"/>
      <c r="E143" s="648"/>
      <c r="F143" s="648"/>
    </row>
    <row r="144" spans="1:6" hidden="1">
      <c r="A144" s="551" t="str">
        <f>+สสอ.วังน้อย!C2</f>
        <v>ลำตาเสา</v>
      </c>
      <c r="C144" s="648"/>
      <c r="D144" s="648"/>
      <c r="E144" s="648"/>
      <c r="F144" s="551">
        <v>831232</v>
      </c>
    </row>
    <row r="145" spans="1:6" hidden="1">
      <c r="A145" s="551" t="str">
        <f>+สสอ.วังน้อย!D2</f>
        <v>บ่อตาโล่</v>
      </c>
      <c r="C145" s="648"/>
      <c r="D145" s="648"/>
      <c r="E145" s="648">
        <f>+สสอ.วังน้อย!D31</f>
        <v>759529</v>
      </c>
      <c r="F145" s="648"/>
    </row>
    <row r="146" spans="1:6" hidden="1">
      <c r="A146" s="551" t="str">
        <f>+สสอ.วังน้อย!E2</f>
        <v>วังน้อย</v>
      </c>
      <c r="C146" s="648"/>
      <c r="D146" s="648"/>
      <c r="E146" s="551">
        <v>534855.64</v>
      </c>
      <c r="F146" s="648"/>
    </row>
    <row r="147" spans="1:6" hidden="1">
      <c r="A147" s="551" t="str">
        <f>+สสอ.วังน้อย!F2</f>
        <v>สนับทึบ</v>
      </c>
      <c r="C147" s="648"/>
      <c r="D147" s="648">
        <f>+สสอ.วังน้อย!F31</f>
        <v>686540</v>
      </c>
      <c r="E147" s="648"/>
      <c r="F147" s="648"/>
    </row>
    <row r="148" spans="1:6" hidden="1">
      <c r="A148" s="551" t="str">
        <f>+สสอ.วังน้อย!G2</f>
        <v>บ้านหนองโสน</v>
      </c>
      <c r="C148" s="551">
        <v>413632</v>
      </c>
      <c r="D148" s="648"/>
      <c r="E148" s="648"/>
      <c r="F148" s="648"/>
    </row>
    <row r="149" spans="1:6" hidden="1">
      <c r="A149" s="551" t="str">
        <f>+สสอ.วังน้อย!H2</f>
        <v>พะยอม</v>
      </c>
      <c r="C149" s="648"/>
      <c r="D149" s="648"/>
      <c r="E149" s="648">
        <f>+สสอ.วังน้อย!H31</f>
        <v>802976</v>
      </c>
      <c r="F149" s="648"/>
    </row>
    <row r="150" spans="1:6" hidden="1">
      <c r="A150" s="551" t="str">
        <f>+สสอ.วังน้อย!I2</f>
        <v>หันตะเภา</v>
      </c>
      <c r="C150" s="648"/>
      <c r="D150" s="648">
        <f>+สสอ.วังน้อย!I31</f>
        <v>321479.83999999997</v>
      </c>
      <c r="E150" s="648"/>
      <c r="F150" s="648"/>
    </row>
    <row r="151" spans="1:6" hidden="1">
      <c r="A151" s="551" t="str">
        <f>+สสอ.วังน้อย!J2</f>
        <v>วังจุฬา</v>
      </c>
      <c r="C151" s="648"/>
      <c r="D151" s="551">
        <v>291434.23</v>
      </c>
      <c r="E151" s="648"/>
      <c r="F151" s="648"/>
    </row>
    <row r="152" spans="1:6" hidden="1">
      <c r="A152" s="551" t="str">
        <f>+สสอ.วังน้อย!K2</f>
        <v>ข้าวงาม</v>
      </c>
      <c r="C152" s="648"/>
      <c r="D152" s="648">
        <f>+สสอ.วังน้อย!K31</f>
        <v>418784</v>
      </c>
      <c r="E152" s="648"/>
      <c r="F152" s="648"/>
    </row>
    <row r="153" spans="1:6" hidden="1">
      <c r="A153" s="551" t="str">
        <f>+สสอ.วังน้อย!L2</f>
        <v>ชะแมบ</v>
      </c>
      <c r="C153" s="648"/>
      <c r="D153" s="648"/>
      <c r="E153" s="648">
        <f>+สสอ.วังน้อย!L31</f>
        <v>617570.68999999994</v>
      </c>
      <c r="F153" s="648"/>
    </row>
    <row r="154" spans="1:6" hidden="1">
      <c r="A154" s="566" t="s">
        <v>323</v>
      </c>
    </row>
    <row r="155" spans="1:6" hidden="1">
      <c r="A155" s="551" t="str">
        <f>+'CUP ศูนย์เวช'!C2</f>
        <v>1.บ้านใหม่</v>
      </c>
      <c r="E155" s="568">
        <f>+'CUP ศูนย์เวช'!C42</f>
        <v>1059742</v>
      </c>
    </row>
    <row r="156" spans="1:6" hidden="1">
      <c r="A156" s="551" t="str">
        <f>+'CUP ศูนย์เวช'!D2</f>
        <v>2.วัดตูม</v>
      </c>
      <c r="D156" s="568">
        <f>+'CUP ศูนย์เวช'!D42</f>
        <v>495743.87</v>
      </c>
    </row>
    <row r="157" spans="1:6" hidden="1">
      <c r="A157" s="551" t="str">
        <f>+'CUP ศูนย์เวช'!E2</f>
        <v>3.ภูเขาทอง</v>
      </c>
      <c r="D157" s="568">
        <f>+'CUP ศูนย์เวช'!E42</f>
        <v>565494.1</v>
      </c>
    </row>
    <row r="158" spans="1:6" hidden="1">
      <c r="A158" s="551" t="str">
        <f>+'CUP ศูนย์เวช'!F2</f>
        <v>4.บ้านป้อม</v>
      </c>
      <c r="E158" s="551">
        <v>145845.37</v>
      </c>
    </row>
    <row r="159" spans="1:6" hidden="1">
      <c r="A159" s="551" t="str">
        <f>+'CUP ศูนย์เวช'!G2</f>
        <v>5.ลุมพลี</v>
      </c>
      <c r="E159" s="568">
        <f>+'CUP ศูนย์เวช'!G42</f>
        <v>376460</v>
      </c>
    </row>
    <row r="160" spans="1:6" hidden="1">
      <c r="A160" s="551" t="str">
        <f>+'CUP ศูนย์เวช'!H2</f>
        <v>6.คลองสระบัว</v>
      </c>
      <c r="D160" s="568">
        <f>+'CUP ศูนย์เวช'!H42</f>
        <v>261908.11</v>
      </c>
    </row>
    <row r="161" spans="1:5" hidden="1">
      <c r="A161" s="551" t="str">
        <f>+'CUP ศูนย์เวช'!K2</f>
        <v>7.สวนพริก</v>
      </c>
      <c r="C161" s="564">
        <v>699485.74</v>
      </c>
    </row>
    <row r="162" spans="1:5" hidden="1">
      <c r="A162" s="551" t="str">
        <f>+'CUP ศูนย์เวช'!L2</f>
        <v>8.บ้านเพนียด</v>
      </c>
      <c r="D162" s="568">
        <f>+'CUP ศูนย์เวช'!L42</f>
        <v>271181.37</v>
      </c>
    </row>
    <row r="163" spans="1:5" hidden="1">
      <c r="A163" s="551" t="str">
        <f>+'CUP ศูนย์เวช'!M2</f>
        <v>9.ปากกราน</v>
      </c>
      <c r="E163" s="568">
        <f>+'CUP ศูนย์เวช'!M42</f>
        <v>306083.19</v>
      </c>
    </row>
    <row r="164" spans="1:5" hidden="1">
      <c r="A164" s="551" t="str">
        <f>+'CUP ศูนย์เวช'!N2</f>
        <v>10.คลองตะเคียน</v>
      </c>
      <c r="E164" s="568">
        <f>+'CUP ศูนย์เวช'!N42</f>
        <v>327212.56</v>
      </c>
    </row>
    <row r="165" spans="1:5" hidden="1">
      <c r="A165" s="551" t="str">
        <f>+'CUP ศูนย์เวช'!O2</f>
        <v>11.บ้านรุน</v>
      </c>
      <c r="D165" s="551">
        <v>145329.63</v>
      </c>
    </row>
    <row r="166" spans="1:5" hidden="1">
      <c r="A166" s="551" t="str">
        <f>+'CUP ศูนย์เวช'!P2</f>
        <v>12.สำเภาล่ม</v>
      </c>
      <c r="E166" s="568">
        <f>+'CUP ศูนย์เวช'!P42</f>
        <v>1491154</v>
      </c>
    </row>
    <row r="167" spans="1:5" hidden="1">
      <c r="A167" s="998" t="s">
        <v>326</v>
      </c>
      <c r="C167" s="995">
        <f>+C161/1</f>
        <v>699485.74</v>
      </c>
      <c r="D167" s="996">
        <f>+D156+D157+D160+D162+D165/5</f>
        <v>1623393.3760000002</v>
      </c>
      <c r="E167" s="997">
        <f>+E155+E158+E159+E163+E164+E166/6</f>
        <v>2463868.7866666666</v>
      </c>
    </row>
    <row r="168" spans="1:5" hidden="1">
      <c r="A168" s="566" t="s">
        <v>311</v>
      </c>
    </row>
    <row r="169" spans="1:5" hidden="1">
      <c r="A169" s="551" t="str">
        <f>+สสอ.ท่าเรือ!C2</f>
        <v>ท่าหลวง</v>
      </c>
      <c r="D169" s="567">
        <f>+สสอ.ท่าเรือ!C31</f>
        <v>384236</v>
      </c>
    </row>
    <row r="170" spans="1:5" hidden="1">
      <c r="A170" s="551" t="str">
        <f>+สสอ.ท่าเรือ!D2</f>
        <v>จำปา</v>
      </c>
      <c r="D170" s="567">
        <f>+สสอ.ท่าเรือ!D31</f>
        <v>366885</v>
      </c>
    </row>
    <row r="171" spans="1:5" hidden="1">
      <c r="A171" s="551" t="str">
        <f>+สสอ.ท่าเรือ!E2</f>
        <v>หนองขนาก</v>
      </c>
      <c r="D171" s="551">
        <v>248649</v>
      </c>
    </row>
    <row r="172" spans="1:5" hidden="1">
      <c r="A172" s="551" t="str">
        <f>+สสอ.ท่าเรือ!F2</f>
        <v>บ้านศาลาลอย</v>
      </c>
      <c r="D172" s="567">
        <f>+สสอ.ท่าเรือ!F31</f>
        <v>266406</v>
      </c>
    </row>
    <row r="173" spans="1:5" hidden="1">
      <c r="A173" s="551" t="str">
        <f>+สสอ.ท่าเรือ!G2</f>
        <v>ปากท่า</v>
      </c>
      <c r="D173" s="567">
        <f>+สสอ.ท่าเรือ!G31</f>
        <v>466521</v>
      </c>
    </row>
    <row r="174" spans="1:5" hidden="1">
      <c r="A174" s="551" t="str">
        <f>+สสอ.ท่าเรือ!H2</f>
        <v>ท่าเจ้าสนุก</v>
      </c>
      <c r="D174" s="567">
        <f>+สสอ.ท่าเรือ!H31</f>
        <v>381749</v>
      </c>
    </row>
    <row r="175" spans="1:5" hidden="1">
      <c r="A175" s="551" t="str">
        <f>+สสอ.ท่าเรือ!I2</f>
        <v>โพธิ์เอน</v>
      </c>
      <c r="C175" s="551">
        <v>185778</v>
      </c>
    </row>
    <row r="176" spans="1:5" hidden="1">
      <c r="A176" s="551" t="str">
        <f>+สสอ.ท่าเรือ!J2</f>
        <v>วังแดง</v>
      </c>
      <c r="D176" s="567">
        <f>+สสอ.ท่าเรือ!J31</f>
        <v>319620</v>
      </c>
    </row>
    <row r="177" spans="1:5" hidden="1">
      <c r="A177" s="551" t="str">
        <f>+สสอ.ท่าเรือ!K2</f>
        <v>ศาลาลอย</v>
      </c>
      <c r="D177" s="567">
        <f>+สสอ.ท่าเรือ!K31</f>
        <v>384717</v>
      </c>
    </row>
    <row r="178" spans="1:5" hidden="1">
      <c r="A178" s="551" t="str">
        <f>+สสอ.ท่าเรือ!L2</f>
        <v>โพธิ์เอน ม.4</v>
      </c>
      <c r="C178" s="567">
        <f>+สสอ.ท่าเรือ!L31</f>
        <v>304803</v>
      </c>
    </row>
    <row r="179" spans="1:5" hidden="1">
      <c r="A179" s="551" t="str">
        <f>+สสอ.ท่าเรือ!M2</f>
        <v>บ้านร่อม</v>
      </c>
      <c r="C179" s="567">
        <f>+สสอ.ท่าเรือ!M31</f>
        <v>221234</v>
      </c>
    </row>
    <row r="180" spans="1:5" hidden="1">
      <c r="A180" s="551" t="str">
        <f>+สสอ.ท่าเรือ!N2</f>
        <v>ดอนประดู่</v>
      </c>
      <c r="C180" s="567">
        <f>+สสอ.ท่าเรือ!N31</f>
        <v>212781</v>
      </c>
    </row>
    <row r="181" spans="1:5" hidden="1">
      <c r="A181" s="566" t="s">
        <v>95</v>
      </c>
    </row>
    <row r="182" spans="1:5" hidden="1">
      <c r="A182" s="551" t="str">
        <f>+สสอ.เสนา!C2</f>
        <v xml:space="preserve">      1. มารวิชัย</v>
      </c>
      <c r="D182" s="567">
        <f>+สสอ.เสนา!C31</f>
        <v>376476.5</v>
      </c>
    </row>
    <row r="183" spans="1:5" hidden="1">
      <c r="A183" s="551" t="str">
        <f>+สสอ.เสนา!D2</f>
        <v>2.เจ้าเจ็ด</v>
      </c>
      <c r="D183" s="567">
        <f>+สสอ.เสนา!D31</f>
        <v>242554</v>
      </c>
    </row>
    <row r="184" spans="1:5" hidden="1">
      <c r="A184" s="551" t="str">
        <f>+สสอ.เสนา!E2</f>
        <v>3.สามกอ</v>
      </c>
      <c r="E184" s="567">
        <f>+สสอ.เสนา!E31</f>
        <v>457404.56</v>
      </c>
    </row>
    <row r="185" spans="1:5" hidden="1">
      <c r="A185" s="551" t="str">
        <f>+สสอ.เสนา!F2</f>
        <v>4.บ้านแพน</v>
      </c>
      <c r="D185" s="1010">
        <v>166555.66</v>
      </c>
    </row>
    <row r="186" spans="1:5" hidden="1">
      <c r="A186" s="551" t="str">
        <f>+สสอ.เสนา!G2</f>
        <v>5.หัวเวียง</v>
      </c>
      <c r="E186" s="567">
        <f>+สสอ.เสนา!G31</f>
        <v>393020</v>
      </c>
    </row>
    <row r="187" spans="1:5" hidden="1">
      <c r="A187" s="551" t="str">
        <f>+สสอ.เสนา!H2</f>
        <v>6.บ้านโพธิ์</v>
      </c>
      <c r="D187" s="567">
        <f>+สสอ.เสนา!H31</f>
        <v>271177.88</v>
      </c>
    </row>
    <row r="188" spans="1:5" hidden="1">
      <c r="A188" s="551" t="str">
        <f>+สสอ.เสนา!I2</f>
        <v>7.รางจรเข้</v>
      </c>
      <c r="D188" s="567">
        <f>+สสอ.เสนา!I31</f>
        <v>357351</v>
      </c>
    </row>
    <row r="189" spans="1:5" hidden="1">
      <c r="A189" s="551" t="str">
        <f>+สสอ.เสนา!J2</f>
        <v>8.บ้านกระทุ่ม</v>
      </c>
      <c r="D189" s="567">
        <f>+สสอ.เสนา!J31</f>
        <v>185384</v>
      </c>
    </row>
    <row r="190" spans="1:5" hidden="1">
      <c r="A190" s="551" t="str">
        <f>+สสอ.เสนา!K2</f>
        <v>9.บ้านแถว</v>
      </c>
      <c r="E190" s="567">
        <f>+สสอ.เสนา!K31</f>
        <v>199935.84999999998</v>
      </c>
    </row>
    <row r="191" spans="1:5" hidden="1">
      <c r="A191" s="551" t="str">
        <f>+สสอ.เสนา!L2</f>
        <v>10.ชายนา</v>
      </c>
      <c r="E191" s="567">
        <f>+สสอ.เสนา!L31</f>
        <v>479907</v>
      </c>
    </row>
    <row r="192" spans="1:5" hidden="1">
      <c r="A192" s="551" t="str">
        <f>+สสอ.เสนา!M2</f>
        <v>11.สามตุ่ม</v>
      </c>
      <c r="E192" s="567">
        <f>+สสอ.เสนา!M31</f>
        <v>269562</v>
      </c>
    </row>
    <row r="193" spans="1:5" hidden="1">
      <c r="A193" s="551" t="str">
        <f>+สสอ.เสนา!N2</f>
        <v>12.ลาดงา</v>
      </c>
      <c r="E193" s="567">
        <f>+สสอ.เสนา!N31</f>
        <v>239810</v>
      </c>
    </row>
    <row r="194" spans="1:5" hidden="1">
      <c r="A194" s="551" t="str">
        <f>+สสอ.เสนา!O2</f>
        <v>13.ดอนทอง</v>
      </c>
      <c r="D194" s="567">
        <f>+สสอ.เสนา!O31</f>
        <v>299396.83999999997</v>
      </c>
    </row>
    <row r="195" spans="1:5" hidden="1">
      <c r="A195" s="551" t="str">
        <f>+สสอ.เสนา!P2</f>
        <v>14.บ้านหลวง</v>
      </c>
      <c r="E195" s="1010">
        <v>199318</v>
      </c>
    </row>
    <row r="196" spans="1:5" hidden="1">
      <c r="A196" s="551" t="str">
        <f>+สสอ.เสนา!Q2</f>
        <v>15.เจ้าเสด็จ</v>
      </c>
      <c r="E196" s="567">
        <f>+สสอ.เสนา!Q31</f>
        <v>279136.78000000003</v>
      </c>
    </row>
    <row r="197" spans="1:5" hidden="1">
      <c r="A197" s="998" t="s">
        <v>326</v>
      </c>
      <c r="D197" s="648">
        <f>+D182+D183+D185+D187+D188+D189+D194/7</f>
        <v>1642270.0171428572</v>
      </c>
      <c r="E197" s="567">
        <f>+E184+E186+E190+E191+E192+E193+E195+E196/8</f>
        <v>2273849.5075000003</v>
      </c>
    </row>
    <row r="198" spans="1:5" hidden="1">
      <c r="A198" s="566" t="s">
        <v>324</v>
      </c>
    </row>
    <row r="199" spans="1:5" hidden="1">
      <c r="A199" s="551" t="str">
        <f>+นครหลวง!C2</f>
        <v>สอน.เฉลิมพระเกียรติฯ</v>
      </c>
      <c r="D199" s="567">
        <f>+นครหลวง!C34</f>
        <v>516783</v>
      </c>
    </row>
    <row r="200" spans="1:5" hidden="1">
      <c r="A200" s="551" t="str">
        <f>+นครหลวง!D2</f>
        <v>ท่าช้าง</v>
      </c>
      <c r="E200" s="567">
        <f>+นครหลวง!D34</f>
        <v>796610</v>
      </c>
    </row>
    <row r="201" spans="1:5" hidden="1">
      <c r="A201" s="551" t="str">
        <f>+นครหลวง!E2</f>
        <v>บ่อโพง</v>
      </c>
      <c r="E201" s="551">
        <v>131501</v>
      </c>
    </row>
    <row r="202" spans="1:5" hidden="1">
      <c r="A202" s="551" t="str">
        <f>+นครหลวง!F2</f>
        <v>บ้านชุ้ง</v>
      </c>
      <c r="E202" s="567">
        <f>+นครหลวง!F34</f>
        <v>460404</v>
      </c>
    </row>
    <row r="203" spans="1:5" hidden="1">
      <c r="A203" s="551" t="str">
        <f>+นครหลวง!G2</f>
        <v>ปากจั่น</v>
      </c>
      <c r="E203" s="567">
        <f>+นครหลวง!G34</f>
        <v>306842</v>
      </c>
    </row>
    <row r="204" spans="1:5" hidden="1">
      <c r="A204" s="551" t="str">
        <f>+นครหลวง!H2</f>
        <v>บางระกำ</v>
      </c>
      <c r="E204" s="567">
        <f>+นครหลวง!H34</f>
        <v>352699</v>
      </c>
    </row>
    <row r="205" spans="1:5" hidden="1">
      <c r="A205" s="551" t="str">
        <f>+นครหลวง!I2</f>
        <v>บางพระครู</v>
      </c>
      <c r="E205" s="567">
        <f>+นครหลวง!I34</f>
        <v>351163</v>
      </c>
    </row>
    <row r="206" spans="1:5" hidden="1">
      <c r="A206" s="551" t="str">
        <f>+นครหลวง!J2</f>
        <v>แม่ลา</v>
      </c>
      <c r="E206" s="567">
        <f>+นครหลวง!J34</f>
        <v>185773</v>
      </c>
    </row>
    <row r="207" spans="1:5" hidden="1">
      <c r="A207" s="551" t="str">
        <f>+นครหลวง!K2</f>
        <v>หนองปลิง</v>
      </c>
      <c r="E207" s="567">
        <f>+นครหลวง!K34</f>
        <v>339451</v>
      </c>
    </row>
    <row r="208" spans="1:5" hidden="1">
      <c r="A208" s="551" t="str">
        <f>+นครหลวง!L2</f>
        <v>คลองสะแก</v>
      </c>
      <c r="E208" s="567">
        <f>+นครหลวง!L34</f>
        <v>310602</v>
      </c>
    </row>
    <row r="209" spans="1:5" hidden="1">
      <c r="A209" s="551" t="str">
        <f>+นครหลวง!M2</f>
        <v>สามไถ</v>
      </c>
      <c r="C209" s="551">
        <v>197271</v>
      </c>
    </row>
    <row r="210" spans="1:5" hidden="1">
      <c r="A210" s="551" t="str">
        <f>+นครหลวง!N2</f>
        <v>พระนอน</v>
      </c>
      <c r="D210" s="551">
        <v>344621</v>
      </c>
    </row>
    <row r="211" spans="1:5" hidden="1">
      <c r="A211" s="566" t="s">
        <v>325</v>
      </c>
    </row>
    <row r="212" spans="1:5" hidden="1">
      <c r="A212" s="551" t="str">
        <f>+สสอ.ภาชี!C2</f>
        <v>ดอนหญ้านาง</v>
      </c>
      <c r="D212" s="551">
        <v>228578.22</v>
      </c>
    </row>
    <row r="213" spans="1:5" hidden="1">
      <c r="A213" s="551" t="str">
        <f>+สสอ.ภาชี!D2</f>
        <v>หนองน้ำใส</v>
      </c>
      <c r="D213" s="567">
        <f>+สสอ.ภาชี!D32</f>
        <v>270228.13</v>
      </c>
    </row>
    <row r="214" spans="1:5" hidden="1">
      <c r="A214" s="551" t="str">
        <f>+สสอ.ภาชี!E2</f>
        <v>ระโสม</v>
      </c>
      <c r="E214" s="551">
        <v>527624</v>
      </c>
    </row>
    <row r="215" spans="1:5" hidden="1">
      <c r="A215" s="551" t="str">
        <f>+สสอ.ภาชี!F2</f>
        <v>ไผ่ล้อม</v>
      </c>
      <c r="D215" s="567">
        <f>+สสอ.ภาชี!F32</f>
        <v>564839.39</v>
      </c>
    </row>
    <row r="216" spans="1:5" hidden="1">
      <c r="A216" s="551" t="str">
        <f>+สสอ.ภาชี!G2</f>
        <v>โคกม่วง</v>
      </c>
      <c r="D216" s="567">
        <f>+สสอ.ภาชี!G32</f>
        <v>391694.88</v>
      </c>
    </row>
    <row r="217" spans="1:5" hidden="1">
      <c r="A217" s="551" t="str">
        <f>+สสอ.ภาชี!H2</f>
        <v>กระจิว</v>
      </c>
      <c r="D217" s="567">
        <f>+สสอ.ภาชี!H32</f>
        <v>365865.43</v>
      </c>
    </row>
    <row r="218" spans="1:5" hidden="1">
      <c r="A218" s="551" t="str">
        <f>+สสอ.ภาชี!I2</f>
        <v>พระแก้ว</v>
      </c>
      <c r="D218" s="567">
        <f>+สสอ.ภาชี!I32</f>
        <v>383935</v>
      </c>
    </row>
    <row r="219" spans="1:5" hidden="1">
      <c r="A219" s="566" t="s">
        <v>63</v>
      </c>
    </row>
    <row r="220" spans="1:5" hidden="1">
      <c r="A220" s="551" t="str">
        <f>+ลาดบัวหลวง!C2</f>
        <v>หลักชัย</v>
      </c>
      <c r="E220" s="567">
        <f>+ลาดบัวหลวง!C34</f>
        <v>465668</v>
      </c>
    </row>
    <row r="221" spans="1:5" hidden="1">
      <c r="A221" s="551" t="str">
        <f>+ลาดบัวหลวง!D2</f>
        <v>สามเมือง</v>
      </c>
      <c r="D221" s="551">
        <v>345623</v>
      </c>
    </row>
    <row r="222" spans="1:5" hidden="1">
      <c r="A222" s="551" t="str">
        <f>+ลาดบัวหลวง!E2</f>
        <v>พระยาบันลือ หมู่ 2</v>
      </c>
      <c r="D222" s="567">
        <f>+ลาดบัวหลวง!E34</f>
        <v>418456.3</v>
      </c>
    </row>
    <row r="223" spans="1:5" hidden="1">
      <c r="A223" s="551" t="str">
        <f>+ลาดบัวหลวง!F2</f>
        <v>สิงหนาท</v>
      </c>
      <c r="D223" s="567">
        <f>+ลาดบัวหลวง!F34</f>
        <v>539573.32000000007</v>
      </c>
    </row>
    <row r="224" spans="1:5" hidden="1">
      <c r="A224" s="551" t="str">
        <f>+ลาดบัวหลวง!G2</f>
        <v>สิงหนาท2</v>
      </c>
      <c r="D224" s="567">
        <f>+ลาดบัวหลวง!G34</f>
        <v>536008</v>
      </c>
    </row>
    <row r="225" spans="1:5" hidden="1">
      <c r="A225" s="551" t="str">
        <f>+ลาดบัวหลวง!H2</f>
        <v>คู้สลอด</v>
      </c>
      <c r="E225" s="567">
        <f>+ลาดบัวหลวง!H34</f>
        <v>503849</v>
      </c>
    </row>
    <row r="226" spans="1:5" hidden="1">
      <c r="A226" s="551" t="str">
        <f>+ลาดบัวหลวง!I2</f>
        <v>พระยาบันลือ</v>
      </c>
      <c r="D226" s="567">
        <f>+ลาดบัวหลวง!I34</f>
        <v>380512</v>
      </c>
    </row>
    <row r="227" spans="1:5" hidden="1">
      <c r="A227" s="551" t="str">
        <f>+ลาดบัวหลวง!J2</f>
        <v>ลาดบัวหลวง</v>
      </c>
      <c r="E227" s="551">
        <v>432411</v>
      </c>
    </row>
    <row r="228" spans="1:5" hidden="1">
      <c r="A228" s="566" t="s">
        <v>317</v>
      </c>
    </row>
    <row r="229" spans="1:5" hidden="1">
      <c r="A229" s="551" t="str">
        <f>+บางช้าย!C2</f>
        <v>แก้วฟ้า</v>
      </c>
      <c r="D229" s="567">
        <f>+บางช้าย!C33</f>
        <v>365880.13</v>
      </c>
    </row>
    <row r="230" spans="1:5" hidden="1">
      <c r="A230" s="551" t="str">
        <f>+บางช้าย!D2</f>
        <v>เต่าเล่า</v>
      </c>
      <c r="D230" s="567">
        <f>+บางช้าย!D33</f>
        <v>294834.95</v>
      </c>
    </row>
    <row r="231" spans="1:5" hidden="1">
      <c r="A231" s="551" t="str">
        <f>+บางช้าย!E2</f>
        <v>ทางหลวง</v>
      </c>
      <c r="D231" s="551">
        <v>206829.28</v>
      </c>
    </row>
    <row r="232" spans="1:5" hidden="1">
      <c r="A232" s="551" t="str">
        <f>+บางช้าย!F2</f>
        <v>ปลายกลัด</v>
      </c>
      <c r="D232" s="567">
        <f>+บางช้าย!F33</f>
        <v>237292.45</v>
      </c>
    </row>
    <row r="233" spans="1:5" hidden="1">
      <c r="A233" s="551" t="str">
        <f>+บางช้าย!G2</f>
        <v>เทพมงคล</v>
      </c>
      <c r="D233" s="567">
        <f>+บางช้าย!G33</f>
        <v>557297</v>
      </c>
    </row>
    <row r="234" spans="1:5" hidden="1">
      <c r="A234" s="551" t="str">
        <f>+บางช้าย!H2</f>
        <v>วังพัฒนา</v>
      </c>
      <c r="D234" s="567">
        <f>+บางช้าย!H33</f>
        <v>335426.21000000002</v>
      </c>
    </row>
    <row r="235" spans="1:5" hidden="1">
      <c r="A235" s="566" t="s">
        <v>89</v>
      </c>
    </row>
    <row r="236" spans="1:5" hidden="1">
      <c r="A236" s="551" t="str">
        <f>+อุทัย!C2</f>
        <v>อุทัย</v>
      </c>
      <c r="E236" s="567">
        <f>+อุทัย!C32</f>
        <v>426217.87</v>
      </c>
    </row>
    <row r="237" spans="1:5" hidden="1">
      <c r="A237" s="551" t="str">
        <f>+อุทัย!D2</f>
        <v>ข้าวเม่า</v>
      </c>
      <c r="D237" s="567">
        <f>+อุทัย!D32</f>
        <v>296252</v>
      </c>
    </row>
    <row r="238" spans="1:5" hidden="1">
      <c r="A238" s="551" t="str">
        <f>+อุทัย!E3</f>
        <v>คัดค้าว</v>
      </c>
      <c r="D238" s="551">
        <v>195484.3</v>
      </c>
    </row>
    <row r="239" spans="1:5" hidden="1">
      <c r="A239" s="551" t="str">
        <f>+อุทัย!F2</f>
        <v>คานหาม</v>
      </c>
      <c r="E239" s="567">
        <f>+อุทัย!F32</f>
        <v>484273.08999999997</v>
      </c>
    </row>
    <row r="240" spans="1:5" hidden="1">
      <c r="A240" s="551" t="str">
        <f>+อุทัย!G3</f>
        <v>ไม้ซุง</v>
      </c>
      <c r="D240" s="567">
        <f>+อุทัย!G32</f>
        <v>282696.23</v>
      </c>
    </row>
    <row r="241" spans="1:27" hidden="1">
      <c r="A241" s="551" t="str">
        <f>+อุทัย!H2</f>
        <v>สามบัณฑิต</v>
      </c>
      <c r="E241" s="567">
        <f>+อุทัย!H32</f>
        <v>277540</v>
      </c>
    </row>
    <row r="242" spans="1:27" hidden="1">
      <c r="A242" s="551" t="str">
        <f>+อุทัย!I2</f>
        <v>บ้านหีบ</v>
      </c>
      <c r="D242" s="567">
        <f>+อุทัย!I32</f>
        <v>1185536.8500000001</v>
      </c>
    </row>
    <row r="243" spans="1:27" hidden="1">
      <c r="A243" s="551" t="str">
        <f>+อุทัย!J3</f>
        <v>น้ำส้ม</v>
      </c>
      <c r="D243" s="567">
        <f>+อุทัย!J32</f>
        <v>390997</v>
      </c>
    </row>
    <row r="244" spans="1:27" hidden="1">
      <c r="A244" s="551" t="str">
        <f>+อุทัย!K2</f>
        <v>เสนา</v>
      </c>
      <c r="E244" s="567">
        <f>+อุทัย!K32</f>
        <v>580376.01</v>
      </c>
    </row>
    <row r="245" spans="1:27" hidden="1">
      <c r="A245" s="551" t="str">
        <f>+อุทัย!L2</f>
        <v>บ้านช้าง</v>
      </c>
      <c r="D245" s="567">
        <f>+อุทัย!L32</f>
        <v>395072</v>
      </c>
    </row>
    <row r="246" spans="1:27" hidden="1">
      <c r="A246" s="551" t="str">
        <f>+อุทัย!M3</f>
        <v>สาวหาญ</v>
      </c>
      <c r="E246" s="551">
        <v>229654.49</v>
      </c>
    </row>
    <row r="247" spans="1:27" hidden="1">
      <c r="A247" s="551" t="str">
        <f>+อุทัย!N2</f>
        <v>ธนู</v>
      </c>
      <c r="E247" s="567">
        <f>+อุทัย!N32</f>
        <v>371369</v>
      </c>
    </row>
    <row r="249" spans="1:27">
      <c r="B249" s="648">
        <f>SUM(B3:B19)</f>
        <v>450186.28</v>
      </c>
      <c r="C249" s="648">
        <f t="shared" ref="C249:F249" si="0">SUM(C3:C19)</f>
        <v>2255887.5</v>
      </c>
      <c r="D249" s="648">
        <f t="shared" si="0"/>
        <v>3446293.6899999995</v>
      </c>
      <c r="E249" s="648">
        <f t="shared" si="0"/>
        <v>3350931.7300000004</v>
      </c>
      <c r="F249" s="648">
        <f t="shared" si="0"/>
        <v>1904350.17</v>
      </c>
      <c r="I249" s="648">
        <f>SUM(I3:I248)/4</f>
        <v>152609.07</v>
      </c>
      <c r="J249" s="648">
        <f>SUM(J3:J248)/10</f>
        <v>326912.97071666666</v>
      </c>
      <c r="K249" s="648">
        <f>SUM(K3:K248)/17</f>
        <v>393248.39011268143</v>
      </c>
      <c r="L249" s="648">
        <f>SUM(L3:L248)/12</f>
        <v>517365.43311342597</v>
      </c>
      <c r="M249" s="648">
        <f>SUM(M3:M248)/2</f>
        <v>952175.08499999996</v>
      </c>
      <c r="W249" s="648">
        <f>SUM(W3:W19)/4</f>
        <v>112546.57</v>
      </c>
      <c r="X249" s="648">
        <f>SUM(X3:X19)/10</f>
        <v>225588.75</v>
      </c>
      <c r="Y249" s="648">
        <f>SUM(Y3:Y19)/17</f>
        <v>202723.15823529407</v>
      </c>
      <c r="Z249" s="648">
        <f>SUM(Z3:Z19)/11</f>
        <v>304630.15727272729</v>
      </c>
      <c r="AA249" s="648">
        <f>SUM(AA3:AA19)/2</f>
        <v>952175.08499999996</v>
      </c>
    </row>
    <row r="252" spans="1:27">
      <c r="W252" s="551">
        <f>SUM(W3:W19)</f>
        <v>450186.28</v>
      </c>
      <c r="X252" s="551">
        <f t="shared" ref="X252:AA252" si="1">SUM(X3:X19)</f>
        <v>2255887.5</v>
      </c>
      <c r="Y252" s="551">
        <f t="shared" si="1"/>
        <v>3446293.6899999995</v>
      </c>
      <c r="Z252" s="551">
        <f t="shared" si="1"/>
        <v>3350931.7300000004</v>
      </c>
      <c r="AA252" s="551">
        <f t="shared" si="1"/>
        <v>1904350.17</v>
      </c>
    </row>
    <row r="254" spans="1:27">
      <c r="W254" s="568">
        <f>+W252-B249</f>
        <v>0</v>
      </c>
      <c r="X254" s="568">
        <f t="shared" ref="X254:AA254" si="2">+X252-C249</f>
        <v>0</v>
      </c>
      <c r="Y254" s="568">
        <f>+Y252-D249</f>
        <v>0</v>
      </c>
      <c r="Z254" s="568">
        <f t="shared" si="2"/>
        <v>0</v>
      </c>
      <c r="AA254" s="568">
        <f t="shared" si="2"/>
        <v>0</v>
      </c>
    </row>
    <row r="255" spans="1:27">
      <c r="A255" s="551" t="s">
        <v>343</v>
      </c>
    </row>
  </sheetData>
  <mergeCells count="4">
    <mergeCell ref="A1:F1"/>
    <mergeCell ref="H1:M1"/>
    <mergeCell ref="O1:T1"/>
    <mergeCell ref="V1:AA1"/>
  </mergeCells>
  <pageMargins left="0.11811023622047245" right="0.11811023622047245" top="0.74803149606299213" bottom="0.74803149606299213" header="0.31496062992125984" footer="0.31496062992125984"/>
  <pageSetup paperSize="9" scale="93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0"/>
  <sheetViews>
    <sheetView zoomScale="60" zoomScaleNormal="6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H2" sqref="H2:H3"/>
    </sheetView>
  </sheetViews>
  <sheetFormatPr defaultColWidth="14.375" defaultRowHeight="23.25"/>
  <cols>
    <col min="1" max="1" width="14.375" style="281" customWidth="1"/>
    <col min="2" max="4" width="12.5" style="281" customWidth="1"/>
    <col min="5" max="5" width="14.25" style="281" customWidth="1"/>
    <col min="6" max="13" width="12.5" style="281" customWidth="1"/>
    <col min="14" max="14" width="14.25" style="281" customWidth="1"/>
    <col min="15" max="23" width="12.5" style="281" customWidth="1"/>
    <col min="24" max="16384" width="14.375" style="281"/>
  </cols>
  <sheetData>
    <row r="1" spans="1:23" ht="29.25">
      <c r="A1" s="1089" t="s">
        <v>215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L1" s="1089"/>
      <c r="M1" s="1089"/>
      <c r="N1" s="1089"/>
      <c r="O1" s="1089"/>
      <c r="P1" s="1089"/>
      <c r="Q1" s="1089"/>
      <c r="R1" s="1089"/>
      <c r="S1" s="1089"/>
      <c r="T1" s="1089"/>
      <c r="U1" s="1089"/>
      <c r="V1" s="1089"/>
      <c r="W1" s="1089"/>
    </row>
    <row r="2" spans="1:23">
      <c r="B2" s="1090" t="s">
        <v>0</v>
      </c>
      <c r="C2" s="1092" t="s">
        <v>216</v>
      </c>
      <c r="D2" s="1094" t="s">
        <v>217</v>
      </c>
      <c r="E2" s="1094" t="s">
        <v>218</v>
      </c>
      <c r="F2" s="1096" t="s">
        <v>219</v>
      </c>
      <c r="G2" s="1098" t="s">
        <v>220</v>
      </c>
      <c r="H2" s="1098" t="s">
        <v>221</v>
      </c>
      <c r="I2" s="1094" t="s">
        <v>222</v>
      </c>
      <c r="J2" s="1094" t="s">
        <v>223</v>
      </c>
      <c r="K2" s="1094" t="s">
        <v>224</v>
      </c>
      <c r="L2" s="1094" t="s">
        <v>225</v>
      </c>
      <c r="M2" s="1094" t="s">
        <v>226</v>
      </c>
      <c r="N2" s="1104" t="s">
        <v>227</v>
      </c>
      <c r="O2" s="1096" t="s">
        <v>228</v>
      </c>
      <c r="P2" s="1094" t="s">
        <v>229</v>
      </c>
      <c r="Q2" s="1094" t="s">
        <v>230</v>
      </c>
      <c r="R2" s="1096" t="s">
        <v>231</v>
      </c>
      <c r="S2" s="1098" t="s">
        <v>232</v>
      </c>
      <c r="T2" s="1094" t="s">
        <v>233</v>
      </c>
      <c r="U2" s="1096" t="s">
        <v>234</v>
      </c>
      <c r="V2" s="1094" t="s">
        <v>235</v>
      </c>
      <c r="W2" s="1100" t="s">
        <v>1</v>
      </c>
    </row>
    <row r="3" spans="1:23">
      <c r="A3" s="195" t="s">
        <v>2</v>
      </c>
      <c r="B3" s="1091"/>
      <c r="C3" s="1093"/>
      <c r="D3" s="1095"/>
      <c r="E3" s="1095"/>
      <c r="F3" s="1097"/>
      <c r="G3" s="1099"/>
      <c r="H3" s="1099"/>
      <c r="I3" s="1095"/>
      <c r="J3" s="1095"/>
      <c r="K3" s="1095"/>
      <c r="L3" s="1095"/>
      <c r="M3" s="1095"/>
      <c r="N3" s="1105"/>
      <c r="O3" s="1097"/>
      <c r="P3" s="1095"/>
      <c r="Q3" s="1095"/>
      <c r="R3" s="1097"/>
      <c r="S3" s="1099"/>
      <c r="T3" s="1095"/>
      <c r="U3" s="1097"/>
      <c r="V3" s="1095"/>
      <c r="W3" s="1101"/>
    </row>
    <row r="4" spans="1:23">
      <c r="A4" s="196" t="s">
        <v>3</v>
      </c>
      <c r="B4" s="282"/>
      <c r="C4" s="346">
        <v>13350</v>
      </c>
      <c r="D4" s="323">
        <v>2928</v>
      </c>
      <c r="E4" s="323">
        <v>3426</v>
      </c>
      <c r="F4" s="310">
        <v>2156</v>
      </c>
      <c r="G4" s="339">
        <v>8302</v>
      </c>
      <c r="H4" s="339">
        <v>7280</v>
      </c>
      <c r="I4" s="323">
        <v>2783</v>
      </c>
      <c r="J4" s="323">
        <v>3435</v>
      </c>
      <c r="K4" s="323">
        <v>2409</v>
      </c>
      <c r="L4" s="323">
        <v>4932</v>
      </c>
      <c r="M4" s="323">
        <v>1945</v>
      </c>
      <c r="N4" s="283">
        <v>434</v>
      </c>
      <c r="O4" s="310">
        <v>1823</v>
      </c>
      <c r="P4" s="323">
        <v>2192</v>
      </c>
      <c r="Q4" s="323">
        <v>2481</v>
      </c>
      <c r="R4" s="310">
        <v>1368</v>
      </c>
      <c r="S4" s="339">
        <v>5610</v>
      </c>
      <c r="T4" s="323">
        <v>2738</v>
      </c>
      <c r="U4" s="310">
        <v>2022</v>
      </c>
      <c r="V4" s="323">
        <v>3460</v>
      </c>
      <c r="W4" s="284"/>
    </row>
    <row r="5" spans="1:23">
      <c r="A5" s="197" t="s">
        <v>4</v>
      </c>
      <c r="B5" s="282"/>
      <c r="C5" s="346">
        <v>8952</v>
      </c>
      <c r="D5" s="323">
        <v>1637</v>
      </c>
      <c r="E5" s="323">
        <v>2196</v>
      </c>
      <c r="F5" s="310">
        <v>934</v>
      </c>
      <c r="G5" s="339">
        <v>5601</v>
      </c>
      <c r="H5" s="339">
        <v>3828</v>
      </c>
      <c r="I5" s="323">
        <v>1178</v>
      </c>
      <c r="J5" s="323">
        <v>1621</v>
      </c>
      <c r="K5" s="323">
        <v>1232</v>
      </c>
      <c r="L5" s="323">
        <v>2056</v>
      </c>
      <c r="M5" s="323">
        <v>1274</v>
      </c>
      <c r="N5" s="283">
        <v>233</v>
      </c>
      <c r="O5" s="310">
        <v>910</v>
      </c>
      <c r="P5" s="323">
        <v>1530</v>
      </c>
      <c r="Q5" s="323">
        <v>1358</v>
      </c>
      <c r="R5" s="310">
        <v>742</v>
      </c>
      <c r="S5" s="339">
        <v>5143</v>
      </c>
      <c r="T5" s="323">
        <v>1642</v>
      </c>
      <c r="U5" s="310">
        <v>952</v>
      </c>
      <c r="V5" s="323">
        <v>1902</v>
      </c>
      <c r="W5" s="284"/>
    </row>
    <row r="6" spans="1:23">
      <c r="A6" s="285" t="s">
        <v>5</v>
      </c>
      <c r="B6" s="286" t="s">
        <v>1</v>
      </c>
      <c r="C6" s="347">
        <f>C7+C8+C9+C10+C11</f>
        <v>132938.17000000001</v>
      </c>
      <c r="D6" s="324">
        <f t="shared" ref="D6:W6" si="0">D7+D8+D9+D10+D11</f>
        <v>41949.77</v>
      </c>
      <c r="E6" s="324">
        <f t="shared" si="0"/>
        <v>38319.230000000003</v>
      </c>
      <c r="F6" s="311">
        <f t="shared" si="0"/>
        <v>34581.78</v>
      </c>
      <c r="G6" s="340">
        <f t="shared" si="0"/>
        <v>54415.27</v>
      </c>
      <c r="H6" s="340">
        <f t="shared" si="0"/>
        <v>52275.47</v>
      </c>
      <c r="I6" s="324">
        <f t="shared" si="0"/>
        <v>24582.6</v>
      </c>
      <c r="J6" s="324">
        <f t="shared" si="0"/>
        <v>35237.64</v>
      </c>
      <c r="K6" s="324">
        <f t="shared" si="0"/>
        <v>32400.879999999997</v>
      </c>
      <c r="L6" s="324">
        <f t="shared" si="0"/>
        <v>44814.14</v>
      </c>
      <c r="M6" s="324">
        <f t="shared" si="0"/>
        <v>27534.85</v>
      </c>
      <c r="N6" s="288">
        <f t="shared" si="0"/>
        <v>0</v>
      </c>
      <c r="O6" s="311">
        <f t="shared" si="0"/>
        <v>22789.71</v>
      </c>
      <c r="P6" s="324">
        <f t="shared" si="0"/>
        <v>27955.9</v>
      </c>
      <c r="Q6" s="324">
        <f t="shared" si="0"/>
        <v>35110.120000000003</v>
      </c>
      <c r="R6" s="311">
        <f t="shared" si="0"/>
        <v>19859.599999999999</v>
      </c>
      <c r="S6" s="340">
        <f t="shared" si="0"/>
        <v>64558.31</v>
      </c>
      <c r="T6" s="324">
        <f t="shared" si="0"/>
        <v>44275.6</v>
      </c>
      <c r="U6" s="311">
        <f t="shared" si="0"/>
        <v>25864.54</v>
      </c>
      <c r="V6" s="324">
        <f t="shared" si="0"/>
        <v>33111.599999999999</v>
      </c>
      <c r="W6" s="287">
        <f t="shared" si="0"/>
        <v>792575.18000000017</v>
      </c>
    </row>
    <row r="7" spans="1:23">
      <c r="A7" s="289"/>
      <c r="B7" s="290" t="s">
        <v>6</v>
      </c>
      <c r="C7" s="348">
        <v>31778.68</v>
      </c>
      <c r="D7" s="325">
        <v>0</v>
      </c>
      <c r="E7" s="325">
        <v>0</v>
      </c>
      <c r="F7" s="312">
        <v>0</v>
      </c>
      <c r="G7" s="341">
        <v>1716.28</v>
      </c>
      <c r="H7" s="341">
        <v>810</v>
      </c>
      <c r="I7" s="330">
        <v>812</v>
      </c>
      <c r="J7" s="333">
        <v>1948</v>
      </c>
      <c r="K7" s="325">
        <v>0</v>
      </c>
      <c r="L7" s="325">
        <v>0</v>
      </c>
      <c r="M7" s="325">
        <v>0</v>
      </c>
      <c r="N7" s="292">
        <v>0</v>
      </c>
      <c r="O7" s="312">
        <v>0</v>
      </c>
      <c r="P7" s="334">
        <v>0</v>
      </c>
      <c r="Q7" s="325">
        <v>0</v>
      </c>
      <c r="R7" s="318">
        <v>0</v>
      </c>
      <c r="S7" s="478">
        <v>11880</v>
      </c>
      <c r="T7" s="333">
        <v>0</v>
      </c>
      <c r="U7" s="312">
        <v>0</v>
      </c>
      <c r="V7" s="325">
        <v>2400</v>
      </c>
      <c r="W7" s="291">
        <f>SUM(C7:V7)</f>
        <v>51344.959999999999</v>
      </c>
    </row>
    <row r="8" spans="1:23">
      <c r="A8" s="289"/>
      <c r="B8" s="293" t="s">
        <v>7</v>
      </c>
      <c r="C8" s="348">
        <v>87130.74</v>
      </c>
      <c r="D8" s="325">
        <v>23852</v>
      </c>
      <c r="E8" s="325">
        <v>25607.63</v>
      </c>
      <c r="F8" s="312">
        <v>20383.95</v>
      </c>
      <c r="G8" s="341">
        <v>39987.39</v>
      </c>
      <c r="H8" s="341">
        <v>37983.47</v>
      </c>
      <c r="I8" s="330">
        <v>8077</v>
      </c>
      <c r="J8" s="333">
        <v>13591.94</v>
      </c>
      <c r="K8" s="325">
        <v>15156.88</v>
      </c>
      <c r="L8" s="325">
        <v>27766.62</v>
      </c>
      <c r="M8" s="325">
        <v>11284.26</v>
      </c>
      <c r="N8" s="292">
        <v>0</v>
      </c>
      <c r="O8" s="312">
        <v>10078.11</v>
      </c>
      <c r="P8" s="333">
        <v>15244.3</v>
      </c>
      <c r="Q8" s="325">
        <v>17876.080000000002</v>
      </c>
      <c r="R8" s="318">
        <v>11000</v>
      </c>
      <c r="S8" s="478">
        <v>31446.71</v>
      </c>
      <c r="T8" s="333">
        <v>31564</v>
      </c>
      <c r="U8" s="312">
        <v>10069.200000000001</v>
      </c>
      <c r="V8" s="325">
        <v>18000</v>
      </c>
      <c r="W8" s="291">
        <f t="shared" ref="W8:W11" si="1">SUM(C8:V8)</f>
        <v>456100.28</v>
      </c>
    </row>
    <row r="9" spans="1:23">
      <c r="A9" s="289"/>
      <c r="B9" s="293" t="s">
        <v>8</v>
      </c>
      <c r="C9" s="348">
        <v>1317.15</v>
      </c>
      <c r="D9" s="325">
        <v>5386.17</v>
      </c>
      <c r="E9" s="325">
        <v>0</v>
      </c>
      <c r="F9" s="312">
        <v>1486.23</v>
      </c>
      <c r="G9" s="341">
        <v>0</v>
      </c>
      <c r="H9" s="341">
        <v>0</v>
      </c>
      <c r="I9" s="330">
        <v>2982</v>
      </c>
      <c r="J9" s="333">
        <v>6986.1</v>
      </c>
      <c r="K9" s="325">
        <v>3948</v>
      </c>
      <c r="L9" s="325">
        <v>3851</v>
      </c>
      <c r="M9" s="325">
        <v>3538.99</v>
      </c>
      <c r="N9" s="292">
        <v>0</v>
      </c>
      <c r="O9" s="312">
        <v>0</v>
      </c>
      <c r="P9" s="333">
        <v>0</v>
      </c>
      <c r="Q9" s="325">
        <v>4522.4399999999996</v>
      </c>
      <c r="R9" s="318">
        <v>0</v>
      </c>
      <c r="S9" s="478">
        <v>8520</v>
      </c>
      <c r="T9" s="333">
        <v>0</v>
      </c>
      <c r="U9" s="312">
        <v>3083.74</v>
      </c>
      <c r="V9" s="325">
        <v>0</v>
      </c>
      <c r="W9" s="291">
        <f t="shared" si="1"/>
        <v>45621.82</v>
      </c>
    </row>
    <row r="10" spans="1:23">
      <c r="A10" s="289"/>
      <c r="B10" s="293" t="s">
        <v>9</v>
      </c>
      <c r="C10" s="348">
        <v>8859.6</v>
      </c>
      <c r="D10" s="325">
        <v>8859.6</v>
      </c>
      <c r="E10" s="325">
        <v>8859.6</v>
      </c>
      <c r="F10" s="313">
        <v>8859.6</v>
      </c>
      <c r="G10" s="341">
        <v>8859.6</v>
      </c>
      <c r="H10" s="341">
        <v>9630</v>
      </c>
      <c r="I10" s="330">
        <v>8859.6</v>
      </c>
      <c r="J10" s="330">
        <v>8859.6</v>
      </c>
      <c r="K10" s="325">
        <v>9444</v>
      </c>
      <c r="L10" s="325">
        <v>9344.52</v>
      </c>
      <c r="M10" s="325">
        <v>8859.6</v>
      </c>
      <c r="N10" s="292">
        <v>0</v>
      </c>
      <c r="O10" s="313">
        <v>8859.6</v>
      </c>
      <c r="P10" s="325">
        <v>8859.6</v>
      </c>
      <c r="Q10" s="325">
        <v>8859.6</v>
      </c>
      <c r="R10" s="313">
        <v>8859.6</v>
      </c>
      <c r="S10" s="341">
        <v>8859.6</v>
      </c>
      <c r="T10" s="325">
        <v>8859.6</v>
      </c>
      <c r="U10" s="313">
        <v>8859.6</v>
      </c>
      <c r="V10" s="325">
        <v>8859.6</v>
      </c>
      <c r="W10" s="291">
        <f t="shared" si="1"/>
        <v>170172.12000000005</v>
      </c>
    </row>
    <row r="11" spans="1:23">
      <c r="A11" s="294"/>
      <c r="B11" s="293" t="s">
        <v>10</v>
      </c>
      <c r="C11" s="348">
        <v>3852</v>
      </c>
      <c r="D11" s="325">
        <v>3852</v>
      </c>
      <c r="E11" s="325">
        <v>3852</v>
      </c>
      <c r="F11" s="313">
        <v>3852</v>
      </c>
      <c r="G11" s="341">
        <v>3852</v>
      </c>
      <c r="H11" s="341">
        <v>3852</v>
      </c>
      <c r="I11" s="325">
        <v>3852</v>
      </c>
      <c r="J11" s="325">
        <v>3852</v>
      </c>
      <c r="K11" s="325">
        <v>3852</v>
      </c>
      <c r="L11" s="325">
        <v>3852</v>
      </c>
      <c r="M11" s="325">
        <v>3852</v>
      </c>
      <c r="N11" s="292">
        <v>0</v>
      </c>
      <c r="O11" s="313">
        <v>3852</v>
      </c>
      <c r="P11" s="325">
        <v>3852</v>
      </c>
      <c r="Q11" s="325">
        <v>3852</v>
      </c>
      <c r="R11" s="313">
        <v>0</v>
      </c>
      <c r="S11" s="341">
        <v>3852</v>
      </c>
      <c r="T11" s="325">
        <v>3852</v>
      </c>
      <c r="U11" s="313">
        <v>3852</v>
      </c>
      <c r="V11" s="325">
        <v>3852</v>
      </c>
      <c r="W11" s="291">
        <f t="shared" si="1"/>
        <v>69336</v>
      </c>
    </row>
    <row r="12" spans="1:23">
      <c r="A12" s="295" t="s">
        <v>11</v>
      </c>
      <c r="B12" s="296" t="s">
        <v>1</v>
      </c>
      <c r="C12" s="349">
        <f>C13+C14+C15+C16+C17</f>
        <v>297115</v>
      </c>
      <c r="D12" s="326">
        <f t="shared" ref="D12:W12" si="2">D13+D14+D15+D16+D17</f>
        <v>15000</v>
      </c>
      <c r="E12" s="326">
        <f t="shared" si="2"/>
        <v>77400</v>
      </c>
      <c r="F12" s="314">
        <f t="shared" si="2"/>
        <v>466415</v>
      </c>
      <c r="G12" s="342">
        <f t="shared" si="2"/>
        <v>509340</v>
      </c>
      <c r="H12" s="342">
        <f t="shared" si="2"/>
        <v>28202</v>
      </c>
      <c r="I12" s="326">
        <f t="shared" si="2"/>
        <v>18750</v>
      </c>
      <c r="J12" s="326">
        <f t="shared" si="2"/>
        <v>15000</v>
      </c>
      <c r="K12" s="326">
        <f t="shared" si="2"/>
        <v>28580</v>
      </c>
      <c r="L12" s="326">
        <f t="shared" si="2"/>
        <v>212910</v>
      </c>
      <c r="M12" s="326">
        <f t="shared" si="2"/>
        <v>15000</v>
      </c>
      <c r="N12" s="298">
        <f t="shared" si="2"/>
        <v>15000</v>
      </c>
      <c r="O12" s="314">
        <f t="shared" si="2"/>
        <v>15000</v>
      </c>
      <c r="P12" s="326">
        <f t="shared" si="2"/>
        <v>169840</v>
      </c>
      <c r="Q12" s="326">
        <f t="shared" si="2"/>
        <v>101700</v>
      </c>
      <c r="R12" s="314">
        <f t="shared" si="2"/>
        <v>15000</v>
      </c>
      <c r="S12" s="342">
        <f t="shared" si="2"/>
        <v>15000</v>
      </c>
      <c r="T12" s="326">
        <f t="shared" si="2"/>
        <v>15000</v>
      </c>
      <c r="U12" s="314">
        <f t="shared" si="2"/>
        <v>266200</v>
      </c>
      <c r="V12" s="326">
        <f t="shared" si="2"/>
        <v>425000</v>
      </c>
      <c r="W12" s="297">
        <f t="shared" si="2"/>
        <v>2721452</v>
      </c>
    </row>
    <row r="13" spans="1:23">
      <c r="A13" s="289"/>
      <c r="B13" s="293" t="s">
        <v>12</v>
      </c>
      <c r="C13" s="348">
        <v>63822</v>
      </c>
      <c r="D13" s="325">
        <v>5000</v>
      </c>
      <c r="E13" s="325">
        <v>5000</v>
      </c>
      <c r="F13" s="312">
        <v>5000</v>
      </c>
      <c r="G13" s="341">
        <v>78600</v>
      </c>
      <c r="H13" s="341">
        <v>9720</v>
      </c>
      <c r="I13" s="330">
        <v>5000</v>
      </c>
      <c r="J13" s="333">
        <v>5000</v>
      </c>
      <c r="K13" s="325">
        <v>18580</v>
      </c>
      <c r="L13" s="325">
        <v>13300</v>
      </c>
      <c r="M13" s="325">
        <v>5000</v>
      </c>
      <c r="N13" s="292">
        <v>5000</v>
      </c>
      <c r="O13" s="312">
        <v>5000</v>
      </c>
      <c r="P13" s="333">
        <v>5000</v>
      </c>
      <c r="Q13" s="325">
        <v>5000</v>
      </c>
      <c r="R13" s="318">
        <v>5000</v>
      </c>
      <c r="S13" s="478">
        <v>5000</v>
      </c>
      <c r="T13" s="333">
        <v>5000</v>
      </c>
      <c r="U13" s="312">
        <v>13700</v>
      </c>
      <c r="V13" s="333">
        <v>5000</v>
      </c>
      <c r="W13" s="291">
        <f>SUM(C13:V13)</f>
        <v>267722</v>
      </c>
    </row>
    <row r="14" spans="1:23">
      <c r="A14" s="289"/>
      <c r="B14" s="293" t="s">
        <v>13</v>
      </c>
      <c r="C14" s="348">
        <v>19943</v>
      </c>
      <c r="D14" s="325">
        <v>5000</v>
      </c>
      <c r="E14" s="325">
        <v>5000</v>
      </c>
      <c r="F14" s="312">
        <v>5000</v>
      </c>
      <c r="G14" s="341">
        <v>13260</v>
      </c>
      <c r="H14" s="341">
        <v>13482</v>
      </c>
      <c r="I14" s="330">
        <v>8750</v>
      </c>
      <c r="J14" s="334">
        <v>5000</v>
      </c>
      <c r="K14" s="334">
        <v>5000</v>
      </c>
      <c r="L14" s="325">
        <v>5000</v>
      </c>
      <c r="M14" s="325">
        <v>5000</v>
      </c>
      <c r="N14" s="292">
        <v>5000</v>
      </c>
      <c r="O14" s="312">
        <v>5000</v>
      </c>
      <c r="P14" s="333">
        <v>5000</v>
      </c>
      <c r="Q14" s="325">
        <v>5000</v>
      </c>
      <c r="R14" s="318">
        <v>5000</v>
      </c>
      <c r="S14" s="479">
        <v>5000</v>
      </c>
      <c r="T14" s="334">
        <v>5000</v>
      </c>
      <c r="U14" s="322">
        <v>7000</v>
      </c>
      <c r="V14" s="334">
        <v>5000</v>
      </c>
      <c r="W14" s="291">
        <f t="shared" ref="W14:W17" si="3">SUM(C14:V14)</f>
        <v>137435</v>
      </c>
    </row>
    <row r="15" spans="1:23">
      <c r="A15" s="289"/>
      <c r="B15" s="293" t="s">
        <v>14</v>
      </c>
      <c r="C15" s="348">
        <v>18200</v>
      </c>
      <c r="D15" s="325">
        <v>5000</v>
      </c>
      <c r="E15" s="325">
        <v>5000</v>
      </c>
      <c r="F15" s="312">
        <v>20515</v>
      </c>
      <c r="G15" s="341">
        <v>21980</v>
      </c>
      <c r="H15" s="341">
        <v>5000</v>
      </c>
      <c r="I15" s="330">
        <v>5000</v>
      </c>
      <c r="J15" s="334">
        <v>5000</v>
      </c>
      <c r="K15" s="334">
        <v>5000</v>
      </c>
      <c r="L15" s="325">
        <v>18810</v>
      </c>
      <c r="M15" s="325">
        <v>5000</v>
      </c>
      <c r="N15" s="292">
        <v>5000</v>
      </c>
      <c r="O15" s="312">
        <v>5000</v>
      </c>
      <c r="P15" s="333">
        <v>16840</v>
      </c>
      <c r="Q15" s="325">
        <v>5000</v>
      </c>
      <c r="R15" s="318">
        <v>5000</v>
      </c>
      <c r="S15" s="479">
        <v>5000</v>
      </c>
      <c r="T15" s="334">
        <v>5000</v>
      </c>
      <c r="U15" s="322">
        <v>11500</v>
      </c>
      <c r="V15" s="334">
        <v>5000</v>
      </c>
      <c r="W15" s="291">
        <f t="shared" si="3"/>
        <v>177845</v>
      </c>
    </row>
    <row r="16" spans="1:23">
      <c r="A16" s="289"/>
      <c r="B16" s="293" t="s">
        <v>15</v>
      </c>
      <c r="C16" s="348">
        <v>0</v>
      </c>
      <c r="D16" s="325">
        <v>0</v>
      </c>
      <c r="E16" s="325">
        <v>0</v>
      </c>
      <c r="F16" s="312">
        <v>0</v>
      </c>
      <c r="G16" s="341">
        <v>0</v>
      </c>
      <c r="H16" s="341">
        <v>0</v>
      </c>
      <c r="I16" s="330">
        <v>0</v>
      </c>
      <c r="J16" s="334">
        <v>0</v>
      </c>
      <c r="K16" s="334">
        <v>0</v>
      </c>
      <c r="L16" s="325">
        <v>0</v>
      </c>
      <c r="M16" s="325">
        <v>0</v>
      </c>
      <c r="N16" s="292">
        <v>0</v>
      </c>
      <c r="O16" s="312">
        <v>0</v>
      </c>
      <c r="P16" s="333">
        <v>0</v>
      </c>
      <c r="Q16" s="325">
        <v>0</v>
      </c>
      <c r="R16" s="318">
        <v>0</v>
      </c>
      <c r="S16" s="479">
        <v>0</v>
      </c>
      <c r="T16" s="334">
        <v>0</v>
      </c>
      <c r="U16" s="322">
        <v>0</v>
      </c>
      <c r="V16" s="334">
        <v>0</v>
      </c>
      <c r="W16" s="291">
        <f t="shared" si="3"/>
        <v>0</v>
      </c>
    </row>
    <row r="17" spans="1:24">
      <c r="A17" s="294"/>
      <c r="B17" s="293" t="s">
        <v>16</v>
      </c>
      <c r="C17" s="348">
        <v>195150</v>
      </c>
      <c r="D17" s="325">
        <v>0</v>
      </c>
      <c r="E17" s="325">
        <v>62400</v>
      </c>
      <c r="F17" s="312">
        <v>435900</v>
      </c>
      <c r="G17" s="341">
        <v>395500</v>
      </c>
      <c r="H17" s="341">
        <v>0</v>
      </c>
      <c r="I17" s="325">
        <v>0</v>
      </c>
      <c r="J17" s="333">
        <v>0</v>
      </c>
      <c r="K17" s="333">
        <v>0</v>
      </c>
      <c r="L17" s="325">
        <v>175800</v>
      </c>
      <c r="M17" s="325">
        <v>0</v>
      </c>
      <c r="N17" s="292">
        <v>0</v>
      </c>
      <c r="O17" s="312">
        <v>0</v>
      </c>
      <c r="P17" s="333">
        <v>143000</v>
      </c>
      <c r="Q17" s="325">
        <v>86700</v>
      </c>
      <c r="R17" s="313">
        <v>0</v>
      </c>
      <c r="S17" s="478">
        <v>0</v>
      </c>
      <c r="T17" s="333">
        <v>0</v>
      </c>
      <c r="U17" s="312">
        <v>234000</v>
      </c>
      <c r="V17" s="325">
        <v>410000</v>
      </c>
      <c r="W17" s="291">
        <f t="shared" si="3"/>
        <v>2138450</v>
      </c>
    </row>
    <row r="18" spans="1:24">
      <c r="A18" s="295" t="s">
        <v>17</v>
      </c>
      <c r="B18" s="296" t="s">
        <v>1</v>
      </c>
      <c r="C18" s="349">
        <f>C19+C20+C21+C22+C23+C24</f>
        <v>248040</v>
      </c>
      <c r="D18" s="326">
        <f t="shared" ref="D18:W18" si="4">D19+D20+D21+D22+D23+D24</f>
        <v>140320</v>
      </c>
      <c r="E18" s="326">
        <f t="shared" si="4"/>
        <v>103736</v>
      </c>
      <c r="F18" s="314">
        <f t="shared" si="4"/>
        <v>199248</v>
      </c>
      <c r="G18" s="342">
        <f t="shared" si="4"/>
        <v>264564</v>
      </c>
      <c r="H18" s="342">
        <f t="shared" si="4"/>
        <v>128820</v>
      </c>
      <c r="I18" s="326">
        <f t="shared" si="4"/>
        <v>250296</v>
      </c>
      <c r="J18" s="326">
        <f t="shared" si="4"/>
        <v>0</v>
      </c>
      <c r="K18" s="326">
        <f t="shared" si="4"/>
        <v>137160</v>
      </c>
      <c r="L18" s="326">
        <f t="shared" si="4"/>
        <v>0</v>
      </c>
      <c r="M18" s="326">
        <f t="shared" si="4"/>
        <v>78624</v>
      </c>
      <c r="N18" s="298">
        <f t="shared" si="4"/>
        <v>0</v>
      </c>
      <c r="O18" s="314">
        <f t="shared" si="4"/>
        <v>107820</v>
      </c>
      <c r="P18" s="326">
        <f t="shared" si="4"/>
        <v>97752</v>
      </c>
      <c r="Q18" s="326">
        <f t="shared" si="4"/>
        <v>47320</v>
      </c>
      <c r="R18" s="314">
        <f t="shared" si="4"/>
        <v>0</v>
      </c>
      <c r="S18" s="342">
        <f t="shared" si="4"/>
        <v>406448.87</v>
      </c>
      <c r="T18" s="326">
        <f t="shared" si="4"/>
        <v>233040</v>
      </c>
      <c r="U18" s="314">
        <f t="shared" si="4"/>
        <v>0</v>
      </c>
      <c r="V18" s="326">
        <f t="shared" si="4"/>
        <v>80976</v>
      </c>
      <c r="W18" s="297">
        <f t="shared" si="4"/>
        <v>2524164.87</v>
      </c>
    </row>
    <row r="19" spans="1:24">
      <c r="A19" s="289"/>
      <c r="B19" s="299" t="s">
        <v>18</v>
      </c>
      <c r="C19" s="348">
        <v>0</v>
      </c>
      <c r="D19" s="325">
        <v>0</v>
      </c>
      <c r="E19" s="325">
        <v>0</v>
      </c>
      <c r="F19" s="312">
        <v>0</v>
      </c>
      <c r="G19" s="341">
        <v>0</v>
      </c>
      <c r="H19" s="341">
        <v>0</v>
      </c>
      <c r="I19" s="325">
        <v>0</v>
      </c>
      <c r="J19" s="334">
        <v>0</v>
      </c>
      <c r="K19" s="334">
        <v>0</v>
      </c>
      <c r="L19" s="325">
        <v>0</v>
      </c>
      <c r="M19" s="325">
        <v>0</v>
      </c>
      <c r="N19" s="292">
        <v>0</v>
      </c>
      <c r="O19" s="312">
        <v>0</v>
      </c>
      <c r="P19" s="333">
        <v>0</v>
      </c>
      <c r="Q19" s="325">
        <v>0</v>
      </c>
      <c r="R19" s="313">
        <v>0</v>
      </c>
      <c r="S19" s="479">
        <v>0</v>
      </c>
      <c r="T19" s="334">
        <v>0</v>
      </c>
      <c r="U19" s="322">
        <v>0</v>
      </c>
      <c r="V19" s="334">
        <v>0</v>
      </c>
      <c r="W19" s="291">
        <f>SUM(C19:V19)</f>
        <v>0</v>
      </c>
    </row>
    <row r="20" spans="1:24">
      <c r="A20" s="289"/>
      <c r="B20" s="300" t="s">
        <v>19</v>
      </c>
      <c r="C20" s="348">
        <v>136440</v>
      </c>
      <c r="D20" s="325">
        <v>0</v>
      </c>
      <c r="E20" s="325">
        <v>0</v>
      </c>
      <c r="F20" s="312">
        <v>132360</v>
      </c>
      <c r="G20" s="341">
        <v>163884</v>
      </c>
      <c r="H20" s="341">
        <v>21700</v>
      </c>
      <c r="I20" s="325">
        <v>132360</v>
      </c>
      <c r="J20" s="334">
        <v>0</v>
      </c>
      <c r="K20" s="325">
        <v>137160</v>
      </c>
      <c r="L20" s="325">
        <v>0</v>
      </c>
      <c r="M20" s="325">
        <v>0</v>
      </c>
      <c r="N20" s="292">
        <v>0</v>
      </c>
      <c r="O20" s="312">
        <v>0</v>
      </c>
      <c r="P20" s="333">
        <v>0</v>
      </c>
      <c r="Q20" s="325">
        <v>0</v>
      </c>
      <c r="R20" s="313">
        <v>0</v>
      </c>
      <c r="S20" s="479">
        <v>264720</v>
      </c>
      <c r="T20" s="334">
        <v>132360</v>
      </c>
      <c r="U20" s="322">
        <v>0</v>
      </c>
      <c r="V20" s="334">
        <v>0</v>
      </c>
      <c r="W20" s="291">
        <f t="shared" ref="W20:W24" si="5">SUM(C20:V20)</f>
        <v>1120984</v>
      </c>
    </row>
    <row r="21" spans="1:24">
      <c r="A21" s="289"/>
      <c r="B21" s="300" t="s">
        <v>20</v>
      </c>
      <c r="C21" s="348">
        <v>111600</v>
      </c>
      <c r="D21" s="325">
        <v>0</v>
      </c>
      <c r="E21" s="325">
        <v>80856</v>
      </c>
      <c r="F21" s="312">
        <v>66888</v>
      </c>
      <c r="G21" s="341">
        <v>100680</v>
      </c>
      <c r="H21" s="341">
        <v>0</v>
      </c>
      <c r="I21" s="330">
        <v>0</v>
      </c>
      <c r="J21" s="334">
        <v>0</v>
      </c>
      <c r="K21" s="334">
        <v>0</v>
      </c>
      <c r="L21" s="325">
        <v>0</v>
      </c>
      <c r="M21" s="325">
        <v>0</v>
      </c>
      <c r="N21" s="292">
        <v>0</v>
      </c>
      <c r="O21" s="312">
        <v>0</v>
      </c>
      <c r="P21" s="333">
        <v>97752</v>
      </c>
      <c r="Q21" s="325">
        <v>0</v>
      </c>
      <c r="R21" s="318">
        <v>0</v>
      </c>
      <c r="S21" s="479">
        <v>95248.87</v>
      </c>
      <c r="T21" s="334">
        <v>100680</v>
      </c>
      <c r="U21" s="322">
        <v>0</v>
      </c>
      <c r="V21" s="334">
        <v>0</v>
      </c>
      <c r="W21" s="291">
        <f t="shared" si="5"/>
        <v>653704.87</v>
      </c>
    </row>
    <row r="22" spans="1:24">
      <c r="A22" s="289"/>
      <c r="B22" s="293" t="s">
        <v>21</v>
      </c>
      <c r="C22" s="348">
        <v>0</v>
      </c>
      <c r="D22" s="325">
        <v>107820</v>
      </c>
      <c r="E22" s="325">
        <v>0</v>
      </c>
      <c r="F22" s="312">
        <v>0</v>
      </c>
      <c r="G22" s="341">
        <v>0</v>
      </c>
      <c r="H22" s="343">
        <v>107120</v>
      </c>
      <c r="I22" s="325">
        <v>0</v>
      </c>
      <c r="J22" s="333">
        <v>0</v>
      </c>
      <c r="K22" s="333">
        <v>0</v>
      </c>
      <c r="L22" s="325">
        <v>0</v>
      </c>
      <c r="M22" s="325">
        <v>0</v>
      </c>
      <c r="N22" s="292">
        <v>0</v>
      </c>
      <c r="O22" s="312">
        <v>107820</v>
      </c>
      <c r="P22" s="333">
        <v>0</v>
      </c>
      <c r="Q22" s="327">
        <v>0</v>
      </c>
      <c r="R22" s="313">
        <v>0</v>
      </c>
      <c r="S22" s="478">
        <v>0</v>
      </c>
      <c r="T22" s="333">
        <v>0</v>
      </c>
      <c r="U22" s="312">
        <v>0</v>
      </c>
      <c r="V22" s="333">
        <v>0</v>
      </c>
      <c r="W22" s="291">
        <f t="shared" si="5"/>
        <v>322760</v>
      </c>
    </row>
    <row r="23" spans="1:24">
      <c r="A23" s="289"/>
      <c r="B23" s="293" t="s">
        <v>22</v>
      </c>
      <c r="C23" s="348">
        <v>0</v>
      </c>
      <c r="D23" s="325">
        <v>0</v>
      </c>
      <c r="E23" s="325">
        <v>0</v>
      </c>
      <c r="F23" s="315">
        <v>0</v>
      </c>
      <c r="G23" s="341">
        <v>0</v>
      </c>
      <c r="H23" s="341">
        <v>0</v>
      </c>
      <c r="I23" s="325">
        <v>0</v>
      </c>
      <c r="J23" s="333">
        <v>0</v>
      </c>
      <c r="K23" s="333">
        <v>0</v>
      </c>
      <c r="L23" s="325">
        <v>0</v>
      </c>
      <c r="M23" s="325">
        <v>0</v>
      </c>
      <c r="N23" s="292">
        <v>0</v>
      </c>
      <c r="O23" s="315">
        <v>0</v>
      </c>
      <c r="P23" s="333">
        <v>0</v>
      </c>
      <c r="Q23" s="325">
        <v>0</v>
      </c>
      <c r="R23" s="313">
        <v>0</v>
      </c>
      <c r="S23" s="478">
        <v>46480</v>
      </c>
      <c r="T23" s="333">
        <v>0</v>
      </c>
      <c r="U23" s="312">
        <v>0</v>
      </c>
      <c r="V23" s="333">
        <v>0</v>
      </c>
      <c r="W23" s="291">
        <f t="shared" si="5"/>
        <v>46480</v>
      </c>
    </row>
    <row r="24" spans="1:24">
      <c r="A24" s="294"/>
      <c r="B24" s="293" t="s">
        <v>23</v>
      </c>
      <c r="C24" s="348">
        <v>0</v>
      </c>
      <c r="D24" s="325">
        <v>32500</v>
      </c>
      <c r="E24" s="325">
        <v>22880</v>
      </c>
      <c r="F24" s="312">
        <v>0</v>
      </c>
      <c r="G24" s="341">
        <v>0</v>
      </c>
      <c r="H24" s="477">
        <v>0</v>
      </c>
      <c r="I24" s="325">
        <v>117936</v>
      </c>
      <c r="J24" s="333">
        <v>0</v>
      </c>
      <c r="K24" s="333">
        <v>0</v>
      </c>
      <c r="L24" s="325">
        <v>0</v>
      </c>
      <c r="M24" s="325">
        <v>78624</v>
      </c>
      <c r="N24" s="292">
        <v>0</v>
      </c>
      <c r="O24" s="312">
        <v>0</v>
      </c>
      <c r="P24" s="333">
        <v>0</v>
      </c>
      <c r="Q24" s="336">
        <v>47320</v>
      </c>
      <c r="R24" s="313">
        <v>0</v>
      </c>
      <c r="S24" s="478">
        <v>0</v>
      </c>
      <c r="T24" s="333">
        <v>0</v>
      </c>
      <c r="U24" s="312">
        <v>0</v>
      </c>
      <c r="V24" s="333">
        <v>80976</v>
      </c>
      <c r="W24" s="291">
        <f t="shared" si="5"/>
        <v>380236</v>
      </c>
    </row>
    <row r="25" spans="1:24" s="301" customFormat="1">
      <c r="C25" s="350"/>
      <c r="D25" s="327"/>
      <c r="E25" s="327"/>
      <c r="F25" s="315"/>
      <c r="G25" s="475"/>
      <c r="H25" s="343"/>
      <c r="I25" s="327"/>
      <c r="J25" s="335"/>
      <c r="K25" s="335"/>
      <c r="L25" s="327"/>
      <c r="M25" s="327"/>
      <c r="N25" s="302"/>
      <c r="O25" s="315"/>
      <c r="P25" s="335"/>
      <c r="Q25" s="327"/>
      <c r="R25" s="319"/>
      <c r="S25" s="475"/>
      <c r="T25" s="335"/>
      <c r="U25" s="315"/>
      <c r="V25" s="335"/>
      <c r="W25" s="198"/>
    </row>
    <row r="26" spans="1:24" s="301" customFormat="1">
      <c r="C26" s="350"/>
      <c r="D26" s="327"/>
      <c r="E26" s="327"/>
      <c r="F26" s="315"/>
      <c r="G26" s="475"/>
      <c r="H26" s="343"/>
      <c r="I26" s="327"/>
      <c r="J26" s="335"/>
      <c r="K26" s="335"/>
      <c r="L26" s="327"/>
      <c r="M26" s="327"/>
      <c r="N26" s="302"/>
      <c r="O26" s="315"/>
      <c r="P26" s="335"/>
      <c r="Q26" s="327"/>
      <c r="R26" s="319"/>
      <c r="S26" s="475"/>
      <c r="T26" s="335"/>
      <c r="U26" s="315"/>
      <c r="V26" s="335"/>
      <c r="W26" s="198"/>
    </row>
    <row r="27" spans="1:24" s="305" customFormat="1">
      <c r="A27" s="303" t="s">
        <v>24</v>
      </c>
      <c r="B27" s="304"/>
      <c r="C27" s="349">
        <v>316020</v>
      </c>
      <c r="D27" s="326">
        <v>0</v>
      </c>
      <c r="E27" s="324">
        <v>98250</v>
      </c>
      <c r="F27" s="311">
        <v>173620</v>
      </c>
      <c r="G27" s="342">
        <v>205000</v>
      </c>
      <c r="H27" s="342">
        <v>4000</v>
      </c>
      <c r="I27" s="331">
        <v>116800</v>
      </c>
      <c r="J27" s="324">
        <v>66560</v>
      </c>
      <c r="K27" s="326">
        <v>0</v>
      </c>
      <c r="L27" s="326">
        <v>0</v>
      </c>
      <c r="M27" s="326">
        <v>0</v>
      </c>
      <c r="N27" s="298">
        <v>0</v>
      </c>
      <c r="O27" s="311">
        <v>0</v>
      </c>
      <c r="P27" s="324">
        <v>0</v>
      </c>
      <c r="Q27" s="326">
        <v>66560</v>
      </c>
      <c r="R27" s="320">
        <v>0</v>
      </c>
      <c r="S27" s="480">
        <v>216820</v>
      </c>
      <c r="T27" s="324">
        <v>116800</v>
      </c>
      <c r="U27" s="314">
        <v>7200</v>
      </c>
      <c r="V27" s="326">
        <v>116800</v>
      </c>
      <c r="W27" s="287">
        <f>SUM(C27:V27)</f>
        <v>1504430</v>
      </c>
      <c r="X27" s="281"/>
    </row>
    <row r="28" spans="1:24" s="305" customFormat="1">
      <c r="A28" s="303" t="s">
        <v>25</v>
      </c>
      <c r="B28" s="304"/>
      <c r="C28" s="349">
        <v>44000</v>
      </c>
      <c r="D28" s="326">
        <v>30000</v>
      </c>
      <c r="E28" s="326">
        <v>30000</v>
      </c>
      <c r="F28" s="314">
        <v>30000</v>
      </c>
      <c r="G28" s="342">
        <v>30000</v>
      </c>
      <c r="H28" s="342">
        <v>30000</v>
      </c>
      <c r="I28" s="326">
        <v>30000</v>
      </c>
      <c r="J28" s="326">
        <v>30000</v>
      </c>
      <c r="K28" s="326">
        <v>30000</v>
      </c>
      <c r="L28" s="326">
        <v>30000</v>
      </c>
      <c r="M28" s="326">
        <v>30000</v>
      </c>
      <c r="N28" s="298">
        <v>12000</v>
      </c>
      <c r="O28" s="314">
        <v>30000</v>
      </c>
      <c r="P28" s="326">
        <v>30000</v>
      </c>
      <c r="Q28" s="326">
        <v>30000</v>
      </c>
      <c r="R28" s="314">
        <v>30000</v>
      </c>
      <c r="S28" s="342">
        <v>30000</v>
      </c>
      <c r="T28" s="326">
        <v>30000</v>
      </c>
      <c r="U28" s="314">
        <v>30000</v>
      </c>
      <c r="V28" s="326">
        <v>30000</v>
      </c>
      <c r="W28" s="287">
        <f t="shared" ref="W28:W29" si="6">SUM(C28:V28)</f>
        <v>596000</v>
      </c>
      <c r="X28" s="281"/>
    </row>
    <row r="29" spans="1:24" s="305" customFormat="1">
      <c r="A29" s="303" t="s">
        <v>26</v>
      </c>
      <c r="B29" s="304"/>
      <c r="C29" s="349">
        <v>0</v>
      </c>
      <c r="D29" s="326">
        <v>6000</v>
      </c>
      <c r="E29" s="324">
        <v>6000</v>
      </c>
      <c r="F29" s="311">
        <v>60000</v>
      </c>
      <c r="G29" s="342">
        <v>6000</v>
      </c>
      <c r="H29" s="342">
        <v>6000</v>
      </c>
      <c r="I29" s="331">
        <v>6000</v>
      </c>
      <c r="J29" s="324">
        <v>6000</v>
      </c>
      <c r="K29" s="326">
        <v>6000</v>
      </c>
      <c r="L29" s="326">
        <v>6000</v>
      </c>
      <c r="M29" s="326">
        <v>6000</v>
      </c>
      <c r="N29" s="298">
        <v>2000</v>
      </c>
      <c r="O29" s="311">
        <v>3000</v>
      </c>
      <c r="P29" s="324">
        <v>3000</v>
      </c>
      <c r="Q29" s="326">
        <v>6000</v>
      </c>
      <c r="R29" s="320">
        <v>2000</v>
      </c>
      <c r="S29" s="480">
        <v>6000</v>
      </c>
      <c r="T29" s="324">
        <v>12000</v>
      </c>
      <c r="U29" s="311">
        <v>3000</v>
      </c>
      <c r="V29" s="324">
        <v>0</v>
      </c>
      <c r="W29" s="287">
        <f t="shared" si="6"/>
        <v>151000</v>
      </c>
      <c r="X29" s="281"/>
    </row>
    <row r="30" spans="1:24" s="305" customFormat="1">
      <c r="A30" s="195"/>
      <c r="C30" s="351"/>
      <c r="D30" s="328"/>
      <c r="E30" s="328"/>
      <c r="F30" s="316"/>
      <c r="G30" s="344"/>
      <c r="H30" s="344"/>
      <c r="I30" s="328"/>
      <c r="J30" s="328"/>
      <c r="K30" s="328"/>
      <c r="L30" s="328"/>
      <c r="M30" s="328"/>
      <c r="N30" s="306"/>
      <c r="O30" s="316"/>
      <c r="P30" s="328"/>
      <c r="Q30" s="328"/>
      <c r="R30" s="316"/>
      <c r="S30" s="344"/>
      <c r="T30" s="328"/>
      <c r="U30" s="316"/>
      <c r="V30" s="328"/>
      <c r="W30" s="307"/>
      <c r="X30" s="281"/>
    </row>
    <row r="31" spans="1:24" s="305" customFormat="1">
      <c r="A31" s="195"/>
      <c r="C31" s="351"/>
      <c r="D31" s="328"/>
      <c r="E31" s="328"/>
      <c r="F31" s="316"/>
      <c r="G31" s="344"/>
      <c r="H31" s="344"/>
      <c r="I31" s="328"/>
      <c r="J31" s="328"/>
      <c r="K31" s="328"/>
      <c r="L31" s="328"/>
      <c r="M31" s="328"/>
      <c r="N31" s="306"/>
      <c r="O31" s="316"/>
      <c r="P31" s="328"/>
      <c r="Q31" s="328"/>
      <c r="R31" s="316"/>
      <c r="S31" s="344"/>
      <c r="T31" s="328"/>
      <c r="U31" s="316"/>
      <c r="V31" s="328"/>
      <c r="W31" s="307"/>
      <c r="X31" s="281"/>
    </row>
    <row r="32" spans="1:24" ht="22.15" customHeight="1">
      <c r="A32" s="1102" t="s">
        <v>236</v>
      </c>
      <c r="B32" s="1102"/>
      <c r="C32" s="352">
        <v>35005</v>
      </c>
      <c r="D32" s="329">
        <v>106400</v>
      </c>
      <c r="E32" s="329">
        <v>0</v>
      </c>
      <c r="F32" s="317">
        <v>0</v>
      </c>
      <c r="G32" s="345">
        <v>0</v>
      </c>
      <c r="H32" s="345">
        <v>0</v>
      </c>
      <c r="I32" s="332">
        <v>0</v>
      </c>
      <c r="J32" s="329">
        <v>0</v>
      </c>
      <c r="K32" s="329">
        <v>0</v>
      </c>
      <c r="L32" s="329">
        <v>0</v>
      </c>
      <c r="M32" s="329">
        <v>0</v>
      </c>
      <c r="N32" s="280">
        <v>0</v>
      </c>
      <c r="O32" s="317">
        <v>0</v>
      </c>
      <c r="P32" s="329">
        <v>0</v>
      </c>
      <c r="Q32" s="329">
        <v>0</v>
      </c>
      <c r="R32" s="321">
        <v>0</v>
      </c>
      <c r="S32" s="345">
        <v>103311</v>
      </c>
      <c r="T32" s="329">
        <v>0</v>
      </c>
      <c r="U32" s="317">
        <v>0</v>
      </c>
      <c r="V32" s="329">
        <v>0</v>
      </c>
      <c r="W32" s="199">
        <f>SUM(C32:V32)</f>
        <v>244716</v>
      </c>
    </row>
    <row r="33" spans="1:23" ht="36" customHeight="1">
      <c r="A33" s="1103" t="s">
        <v>28</v>
      </c>
      <c r="B33" s="1103"/>
      <c r="C33" s="349">
        <f>C6+C12+C18+C27+C28+C29+C32</f>
        <v>1073118.17</v>
      </c>
      <c r="D33" s="326">
        <f t="shared" ref="D33:W33" si="7">D6+D12+D18+D27+D28+D29+D32</f>
        <v>339669.77</v>
      </c>
      <c r="E33" s="326">
        <f t="shared" si="7"/>
        <v>353705.23</v>
      </c>
      <c r="F33" s="314">
        <f t="shared" si="7"/>
        <v>963864.78</v>
      </c>
      <c r="G33" s="342">
        <f t="shared" si="7"/>
        <v>1069319.27</v>
      </c>
      <c r="H33" s="342">
        <f>H6+H12+H18+H27+H28+H29+H32</f>
        <v>249297.47</v>
      </c>
      <c r="I33" s="326">
        <f t="shared" si="7"/>
        <v>446428.6</v>
      </c>
      <c r="J33" s="326">
        <f t="shared" si="7"/>
        <v>152797.64000000001</v>
      </c>
      <c r="K33" s="326">
        <f t="shared" si="7"/>
        <v>234140.88</v>
      </c>
      <c r="L33" s="326">
        <f t="shared" si="7"/>
        <v>293724.14</v>
      </c>
      <c r="M33" s="326">
        <f t="shared" si="7"/>
        <v>157158.85</v>
      </c>
      <c r="N33" s="298">
        <f t="shared" si="7"/>
        <v>29000</v>
      </c>
      <c r="O33" s="314">
        <f t="shared" si="7"/>
        <v>178609.71</v>
      </c>
      <c r="P33" s="326">
        <f t="shared" si="7"/>
        <v>328547.90000000002</v>
      </c>
      <c r="Q33" s="326">
        <f t="shared" si="7"/>
        <v>286690.12</v>
      </c>
      <c r="R33" s="314">
        <f t="shared" si="7"/>
        <v>66859.600000000006</v>
      </c>
      <c r="S33" s="342">
        <f t="shared" si="7"/>
        <v>842138.17999999993</v>
      </c>
      <c r="T33" s="326">
        <f t="shared" si="7"/>
        <v>451115.6</v>
      </c>
      <c r="U33" s="314">
        <f t="shared" si="7"/>
        <v>332264.53999999998</v>
      </c>
      <c r="V33" s="326">
        <f t="shared" si="7"/>
        <v>685887.6</v>
      </c>
      <c r="W33" s="297">
        <f t="shared" si="7"/>
        <v>8534338.0500000007</v>
      </c>
    </row>
    <row r="34" spans="1:23">
      <c r="C34" s="481"/>
      <c r="D34" s="308"/>
      <c r="E34" s="308"/>
      <c r="F34" s="308"/>
      <c r="G34" s="476"/>
      <c r="H34" s="476"/>
      <c r="I34" s="309"/>
      <c r="J34" s="308"/>
      <c r="K34" s="308"/>
      <c r="L34" s="308"/>
      <c r="M34" s="308"/>
      <c r="N34" s="308"/>
      <c r="O34" s="308"/>
      <c r="P34" s="308"/>
      <c r="Q34" s="308"/>
      <c r="R34" s="309"/>
      <c r="S34" s="476"/>
      <c r="T34" s="308"/>
      <c r="U34" s="308"/>
      <c r="V34" s="308"/>
      <c r="W34" s="308"/>
    </row>
    <row r="35" spans="1:23">
      <c r="A35" s="281" t="s">
        <v>237</v>
      </c>
      <c r="B35" s="281" t="s">
        <v>238</v>
      </c>
      <c r="C35" s="407" t="s">
        <v>310</v>
      </c>
      <c r="D35" s="406" t="s">
        <v>308</v>
      </c>
      <c r="E35" s="406" t="s">
        <v>308</v>
      </c>
      <c r="F35" s="269" t="s">
        <v>302</v>
      </c>
      <c r="G35" s="408" t="s">
        <v>309</v>
      </c>
      <c r="H35" s="408" t="s">
        <v>309</v>
      </c>
      <c r="I35" s="406" t="s">
        <v>308</v>
      </c>
      <c r="J35" s="406" t="s">
        <v>308</v>
      </c>
      <c r="K35" s="406" t="s">
        <v>308</v>
      </c>
      <c r="L35" s="406" t="s">
        <v>308</v>
      </c>
      <c r="M35" s="406" t="s">
        <v>308</v>
      </c>
      <c r="N35" s="253" t="s">
        <v>301</v>
      </c>
      <c r="O35" s="269" t="s">
        <v>302</v>
      </c>
      <c r="P35" s="406" t="s">
        <v>308</v>
      </c>
      <c r="Q35" s="406" t="s">
        <v>308</v>
      </c>
      <c r="R35" s="269" t="s">
        <v>302</v>
      </c>
      <c r="S35" s="408" t="s">
        <v>309</v>
      </c>
      <c r="T35" s="406" t="s">
        <v>308</v>
      </c>
      <c r="U35" s="269" t="s">
        <v>302</v>
      </c>
      <c r="V35" s="238" t="s">
        <v>303</v>
      </c>
    </row>
    <row r="36" spans="1:23">
      <c r="B36" s="281" t="s">
        <v>29</v>
      </c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</row>
    <row r="38" spans="1:23">
      <c r="C38" s="281" t="s">
        <v>29</v>
      </c>
      <c r="L38" s="281" t="s">
        <v>29</v>
      </c>
    </row>
    <row r="40" spans="1:23"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</row>
  </sheetData>
  <mergeCells count="25">
    <mergeCell ref="A32:B32"/>
    <mergeCell ref="A33:B33"/>
    <mergeCell ref="Q2:Q3"/>
    <mergeCell ref="R2:R3"/>
    <mergeCell ref="S2:S3"/>
    <mergeCell ref="K2:K3"/>
    <mergeCell ref="L2:L3"/>
    <mergeCell ref="M2:M3"/>
    <mergeCell ref="N2:N3"/>
    <mergeCell ref="O2:O3"/>
    <mergeCell ref="P2:P3"/>
    <mergeCell ref="A1:W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W2:W3"/>
    <mergeCell ref="T2:T3"/>
    <mergeCell ref="U2:U3"/>
    <mergeCell ref="V2:V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P35"/>
  <sheetViews>
    <sheetView workbookViewId="0">
      <pane xSplit="2" ySplit="5" topLeftCell="C19" activePane="bottomRight" state="frozen"/>
      <selection pane="topRight" activeCell="C1" sqref="C1"/>
      <selection pane="bottomLeft" activeCell="A6" sqref="A6"/>
      <selection pane="bottomRight" activeCell="F31" sqref="F31"/>
    </sheetView>
  </sheetViews>
  <sheetFormatPr defaultColWidth="14.375" defaultRowHeight="23.25"/>
  <cols>
    <col min="1" max="1" width="14.375" style="200" customWidth="1"/>
    <col min="2" max="2" width="16.625" style="200" customWidth="1"/>
    <col min="3" max="6" width="10.5" style="229" customWidth="1"/>
    <col min="7" max="7" width="11.75" style="229" customWidth="1"/>
    <col min="8" max="10" width="10.5" style="229" customWidth="1"/>
    <col min="11" max="11" width="9.625" style="229" customWidth="1"/>
    <col min="12" max="12" width="10.125" style="229" customWidth="1"/>
    <col min="13" max="13" width="12.625" style="229" bestFit="1" customWidth="1"/>
    <col min="14" max="256" width="14.375" style="200"/>
    <col min="257" max="257" width="14.375" style="200" customWidth="1"/>
    <col min="258" max="258" width="16.625" style="200" customWidth="1"/>
    <col min="259" max="262" width="10.5" style="200" customWidth="1"/>
    <col min="263" max="263" width="11.75" style="200" customWidth="1"/>
    <col min="264" max="266" width="10.5" style="200" customWidth="1"/>
    <col min="267" max="267" width="9.625" style="200" customWidth="1"/>
    <col min="268" max="268" width="10.125" style="200" customWidth="1"/>
    <col min="269" max="269" width="12.625" style="200" bestFit="1" customWidth="1"/>
    <col min="270" max="512" width="14.375" style="200"/>
    <col min="513" max="513" width="14.375" style="200" customWidth="1"/>
    <col min="514" max="514" width="16.625" style="200" customWidth="1"/>
    <col min="515" max="518" width="10.5" style="200" customWidth="1"/>
    <col min="519" max="519" width="11.75" style="200" customWidth="1"/>
    <col min="520" max="522" width="10.5" style="200" customWidth="1"/>
    <col min="523" max="523" width="9.625" style="200" customWidth="1"/>
    <col min="524" max="524" width="10.125" style="200" customWidth="1"/>
    <col min="525" max="525" width="12.625" style="200" bestFit="1" customWidth="1"/>
    <col min="526" max="768" width="14.375" style="200"/>
    <col min="769" max="769" width="14.375" style="200" customWidth="1"/>
    <col min="770" max="770" width="16.625" style="200" customWidth="1"/>
    <col min="771" max="774" width="10.5" style="200" customWidth="1"/>
    <col min="775" max="775" width="11.75" style="200" customWidth="1"/>
    <col min="776" max="778" width="10.5" style="200" customWidth="1"/>
    <col min="779" max="779" width="9.625" style="200" customWidth="1"/>
    <col min="780" max="780" width="10.125" style="200" customWidth="1"/>
    <col min="781" max="781" width="12.625" style="200" bestFit="1" customWidth="1"/>
    <col min="782" max="1024" width="14.375" style="200"/>
    <col min="1025" max="1025" width="14.375" style="200" customWidth="1"/>
    <col min="1026" max="1026" width="16.625" style="200" customWidth="1"/>
    <col min="1027" max="1030" width="10.5" style="200" customWidth="1"/>
    <col min="1031" max="1031" width="11.75" style="200" customWidth="1"/>
    <col min="1032" max="1034" width="10.5" style="200" customWidth="1"/>
    <col min="1035" max="1035" width="9.625" style="200" customWidth="1"/>
    <col min="1036" max="1036" width="10.125" style="200" customWidth="1"/>
    <col min="1037" max="1037" width="12.625" style="200" bestFit="1" customWidth="1"/>
    <col min="1038" max="1280" width="14.375" style="200"/>
    <col min="1281" max="1281" width="14.375" style="200" customWidth="1"/>
    <col min="1282" max="1282" width="16.625" style="200" customWidth="1"/>
    <col min="1283" max="1286" width="10.5" style="200" customWidth="1"/>
    <col min="1287" max="1287" width="11.75" style="200" customWidth="1"/>
    <col min="1288" max="1290" width="10.5" style="200" customWidth="1"/>
    <col min="1291" max="1291" width="9.625" style="200" customWidth="1"/>
    <col min="1292" max="1292" width="10.125" style="200" customWidth="1"/>
    <col min="1293" max="1293" width="12.625" style="200" bestFit="1" customWidth="1"/>
    <col min="1294" max="1536" width="14.375" style="200"/>
    <col min="1537" max="1537" width="14.375" style="200" customWidth="1"/>
    <col min="1538" max="1538" width="16.625" style="200" customWidth="1"/>
    <col min="1539" max="1542" width="10.5" style="200" customWidth="1"/>
    <col min="1543" max="1543" width="11.75" style="200" customWidth="1"/>
    <col min="1544" max="1546" width="10.5" style="200" customWidth="1"/>
    <col min="1547" max="1547" width="9.625" style="200" customWidth="1"/>
    <col min="1548" max="1548" width="10.125" style="200" customWidth="1"/>
    <col min="1549" max="1549" width="12.625" style="200" bestFit="1" customWidth="1"/>
    <col min="1550" max="1792" width="14.375" style="200"/>
    <col min="1793" max="1793" width="14.375" style="200" customWidth="1"/>
    <col min="1794" max="1794" width="16.625" style="200" customWidth="1"/>
    <col min="1795" max="1798" width="10.5" style="200" customWidth="1"/>
    <col min="1799" max="1799" width="11.75" style="200" customWidth="1"/>
    <col min="1800" max="1802" width="10.5" style="200" customWidth="1"/>
    <col min="1803" max="1803" width="9.625" style="200" customWidth="1"/>
    <col min="1804" max="1804" width="10.125" style="200" customWidth="1"/>
    <col min="1805" max="1805" width="12.625" style="200" bestFit="1" customWidth="1"/>
    <col min="1806" max="2048" width="14.375" style="200"/>
    <col min="2049" max="2049" width="14.375" style="200" customWidth="1"/>
    <col min="2050" max="2050" width="16.625" style="200" customWidth="1"/>
    <col min="2051" max="2054" width="10.5" style="200" customWidth="1"/>
    <col min="2055" max="2055" width="11.75" style="200" customWidth="1"/>
    <col min="2056" max="2058" width="10.5" style="200" customWidth="1"/>
    <col min="2059" max="2059" width="9.625" style="200" customWidth="1"/>
    <col min="2060" max="2060" width="10.125" style="200" customWidth="1"/>
    <col min="2061" max="2061" width="12.625" style="200" bestFit="1" customWidth="1"/>
    <col min="2062" max="2304" width="14.375" style="200"/>
    <col min="2305" max="2305" width="14.375" style="200" customWidth="1"/>
    <col min="2306" max="2306" width="16.625" style="200" customWidth="1"/>
    <col min="2307" max="2310" width="10.5" style="200" customWidth="1"/>
    <col min="2311" max="2311" width="11.75" style="200" customWidth="1"/>
    <col min="2312" max="2314" width="10.5" style="200" customWidth="1"/>
    <col min="2315" max="2315" width="9.625" style="200" customWidth="1"/>
    <col min="2316" max="2316" width="10.125" style="200" customWidth="1"/>
    <col min="2317" max="2317" width="12.625" style="200" bestFit="1" customWidth="1"/>
    <col min="2318" max="2560" width="14.375" style="200"/>
    <col min="2561" max="2561" width="14.375" style="200" customWidth="1"/>
    <col min="2562" max="2562" width="16.625" style="200" customWidth="1"/>
    <col min="2563" max="2566" width="10.5" style="200" customWidth="1"/>
    <col min="2567" max="2567" width="11.75" style="200" customWidth="1"/>
    <col min="2568" max="2570" width="10.5" style="200" customWidth="1"/>
    <col min="2571" max="2571" width="9.625" style="200" customWidth="1"/>
    <col min="2572" max="2572" width="10.125" style="200" customWidth="1"/>
    <col min="2573" max="2573" width="12.625" style="200" bestFit="1" customWidth="1"/>
    <col min="2574" max="2816" width="14.375" style="200"/>
    <col min="2817" max="2817" width="14.375" style="200" customWidth="1"/>
    <col min="2818" max="2818" width="16.625" style="200" customWidth="1"/>
    <col min="2819" max="2822" width="10.5" style="200" customWidth="1"/>
    <col min="2823" max="2823" width="11.75" style="200" customWidth="1"/>
    <col min="2824" max="2826" width="10.5" style="200" customWidth="1"/>
    <col min="2827" max="2827" width="9.625" style="200" customWidth="1"/>
    <col min="2828" max="2828" width="10.125" style="200" customWidth="1"/>
    <col min="2829" max="2829" width="12.625" style="200" bestFit="1" customWidth="1"/>
    <col min="2830" max="3072" width="14.375" style="200"/>
    <col min="3073" max="3073" width="14.375" style="200" customWidth="1"/>
    <col min="3074" max="3074" width="16.625" style="200" customWidth="1"/>
    <col min="3075" max="3078" width="10.5" style="200" customWidth="1"/>
    <col min="3079" max="3079" width="11.75" style="200" customWidth="1"/>
    <col min="3080" max="3082" width="10.5" style="200" customWidth="1"/>
    <col min="3083" max="3083" width="9.625" style="200" customWidth="1"/>
    <col min="3084" max="3084" width="10.125" style="200" customWidth="1"/>
    <col min="3085" max="3085" width="12.625" style="200" bestFit="1" customWidth="1"/>
    <col min="3086" max="3328" width="14.375" style="200"/>
    <col min="3329" max="3329" width="14.375" style="200" customWidth="1"/>
    <col min="3330" max="3330" width="16.625" style="200" customWidth="1"/>
    <col min="3331" max="3334" width="10.5" style="200" customWidth="1"/>
    <col min="3335" max="3335" width="11.75" style="200" customWidth="1"/>
    <col min="3336" max="3338" width="10.5" style="200" customWidth="1"/>
    <col min="3339" max="3339" width="9.625" style="200" customWidth="1"/>
    <col min="3340" max="3340" width="10.125" style="200" customWidth="1"/>
    <col min="3341" max="3341" width="12.625" style="200" bestFit="1" customWidth="1"/>
    <col min="3342" max="3584" width="14.375" style="200"/>
    <col min="3585" max="3585" width="14.375" style="200" customWidth="1"/>
    <col min="3586" max="3586" width="16.625" style="200" customWidth="1"/>
    <col min="3587" max="3590" width="10.5" style="200" customWidth="1"/>
    <col min="3591" max="3591" width="11.75" style="200" customWidth="1"/>
    <col min="3592" max="3594" width="10.5" style="200" customWidth="1"/>
    <col min="3595" max="3595" width="9.625" style="200" customWidth="1"/>
    <col min="3596" max="3596" width="10.125" style="200" customWidth="1"/>
    <col min="3597" max="3597" width="12.625" style="200" bestFit="1" customWidth="1"/>
    <col min="3598" max="3840" width="14.375" style="200"/>
    <col min="3841" max="3841" width="14.375" style="200" customWidth="1"/>
    <col min="3842" max="3842" width="16.625" style="200" customWidth="1"/>
    <col min="3843" max="3846" width="10.5" style="200" customWidth="1"/>
    <col min="3847" max="3847" width="11.75" style="200" customWidth="1"/>
    <col min="3848" max="3850" width="10.5" style="200" customWidth="1"/>
    <col min="3851" max="3851" width="9.625" style="200" customWidth="1"/>
    <col min="3852" max="3852" width="10.125" style="200" customWidth="1"/>
    <col min="3853" max="3853" width="12.625" style="200" bestFit="1" customWidth="1"/>
    <col min="3854" max="4096" width="14.375" style="200"/>
    <col min="4097" max="4097" width="14.375" style="200" customWidth="1"/>
    <col min="4098" max="4098" width="16.625" style="200" customWidth="1"/>
    <col min="4099" max="4102" width="10.5" style="200" customWidth="1"/>
    <col min="4103" max="4103" width="11.75" style="200" customWidth="1"/>
    <col min="4104" max="4106" width="10.5" style="200" customWidth="1"/>
    <col min="4107" max="4107" width="9.625" style="200" customWidth="1"/>
    <col min="4108" max="4108" width="10.125" style="200" customWidth="1"/>
    <col min="4109" max="4109" width="12.625" style="200" bestFit="1" customWidth="1"/>
    <col min="4110" max="4352" width="14.375" style="200"/>
    <col min="4353" max="4353" width="14.375" style="200" customWidth="1"/>
    <col min="4354" max="4354" width="16.625" style="200" customWidth="1"/>
    <col min="4355" max="4358" width="10.5" style="200" customWidth="1"/>
    <col min="4359" max="4359" width="11.75" style="200" customWidth="1"/>
    <col min="4360" max="4362" width="10.5" style="200" customWidth="1"/>
    <col min="4363" max="4363" width="9.625" style="200" customWidth="1"/>
    <col min="4364" max="4364" width="10.125" style="200" customWidth="1"/>
    <col min="4365" max="4365" width="12.625" style="200" bestFit="1" customWidth="1"/>
    <col min="4366" max="4608" width="14.375" style="200"/>
    <col min="4609" max="4609" width="14.375" style="200" customWidth="1"/>
    <col min="4610" max="4610" width="16.625" style="200" customWidth="1"/>
    <col min="4611" max="4614" width="10.5" style="200" customWidth="1"/>
    <col min="4615" max="4615" width="11.75" style="200" customWidth="1"/>
    <col min="4616" max="4618" width="10.5" style="200" customWidth="1"/>
    <col min="4619" max="4619" width="9.625" style="200" customWidth="1"/>
    <col min="4620" max="4620" width="10.125" style="200" customWidth="1"/>
    <col min="4621" max="4621" width="12.625" style="200" bestFit="1" customWidth="1"/>
    <col min="4622" max="4864" width="14.375" style="200"/>
    <col min="4865" max="4865" width="14.375" style="200" customWidth="1"/>
    <col min="4866" max="4866" width="16.625" style="200" customWidth="1"/>
    <col min="4867" max="4870" width="10.5" style="200" customWidth="1"/>
    <col min="4871" max="4871" width="11.75" style="200" customWidth="1"/>
    <col min="4872" max="4874" width="10.5" style="200" customWidth="1"/>
    <col min="4875" max="4875" width="9.625" style="200" customWidth="1"/>
    <col min="4876" max="4876" width="10.125" style="200" customWidth="1"/>
    <col min="4877" max="4877" width="12.625" style="200" bestFit="1" customWidth="1"/>
    <col min="4878" max="5120" width="14.375" style="200"/>
    <col min="5121" max="5121" width="14.375" style="200" customWidth="1"/>
    <col min="5122" max="5122" width="16.625" style="200" customWidth="1"/>
    <col min="5123" max="5126" width="10.5" style="200" customWidth="1"/>
    <col min="5127" max="5127" width="11.75" style="200" customWidth="1"/>
    <col min="5128" max="5130" width="10.5" style="200" customWidth="1"/>
    <col min="5131" max="5131" width="9.625" style="200" customWidth="1"/>
    <col min="5132" max="5132" width="10.125" style="200" customWidth="1"/>
    <col min="5133" max="5133" width="12.625" style="200" bestFit="1" customWidth="1"/>
    <col min="5134" max="5376" width="14.375" style="200"/>
    <col min="5377" max="5377" width="14.375" style="200" customWidth="1"/>
    <col min="5378" max="5378" width="16.625" style="200" customWidth="1"/>
    <col min="5379" max="5382" width="10.5" style="200" customWidth="1"/>
    <col min="5383" max="5383" width="11.75" style="200" customWidth="1"/>
    <col min="5384" max="5386" width="10.5" style="200" customWidth="1"/>
    <col min="5387" max="5387" width="9.625" style="200" customWidth="1"/>
    <col min="5388" max="5388" width="10.125" style="200" customWidth="1"/>
    <col min="5389" max="5389" width="12.625" style="200" bestFit="1" customWidth="1"/>
    <col min="5390" max="5632" width="14.375" style="200"/>
    <col min="5633" max="5633" width="14.375" style="200" customWidth="1"/>
    <col min="5634" max="5634" width="16.625" style="200" customWidth="1"/>
    <col min="5635" max="5638" width="10.5" style="200" customWidth="1"/>
    <col min="5639" max="5639" width="11.75" style="200" customWidth="1"/>
    <col min="5640" max="5642" width="10.5" style="200" customWidth="1"/>
    <col min="5643" max="5643" width="9.625" style="200" customWidth="1"/>
    <col min="5644" max="5644" width="10.125" style="200" customWidth="1"/>
    <col min="5645" max="5645" width="12.625" style="200" bestFit="1" customWidth="1"/>
    <col min="5646" max="5888" width="14.375" style="200"/>
    <col min="5889" max="5889" width="14.375" style="200" customWidth="1"/>
    <col min="5890" max="5890" width="16.625" style="200" customWidth="1"/>
    <col min="5891" max="5894" width="10.5" style="200" customWidth="1"/>
    <col min="5895" max="5895" width="11.75" style="200" customWidth="1"/>
    <col min="5896" max="5898" width="10.5" style="200" customWidth="1"/>
    <col min="5899" max="5899" width="9.625" style="200" customWidth="1"/>
    <col min="5900" max="5900" width="10.125" style="200" customWidth="1"/>
    <col min="5901" max="5901" width="12.625" style="200" bestFit="1" customWidth="1"/>
    <col min="5902" max="6144" width="14.375" style="200"/>
    <col min="6145" max="6145" width="14.375" style="200" customWidth="1"/>
    <col min="6146" max="6146" width="16.625" style="200" customWidth="1"/>
    <col min="6147" max="6150" width="10.5" style="200" customWidth="1"/>
    <col min="6151" max="6151" width="11.75" style="200" customWidth="1"/>
    <col min="6152" max="6154" width="10.5" style="200" customWidth="1"/>
    <col min="6155" max="6155" width="9.625" style="200" customWidth="1"/>
    <col min="6156" max="6156" width="10.125" style="200" customWidth="1"/>
    <col min="6157" max="6157" width="12.625" style="200" bestFit="1" customWidth="1"/>
    <col min="6158" max="6400" width="14.375" style="200"/>
    <col min="6401" max="6401" width="14.375" style="200" customWidth="1"/>
    <col min="6402" max="6402" width="16.625" style="200" customWidth="1"/>
    <col min="6403" max="6406" width="10.5" style="200" customWidth="1"/>
    <col min="6407" max="6407" width="11.75" style="200" customWidth="1"/>
    <col min="6408" max="6410" width="10.5" style="200" customWidth="1"/>
    <col min="6411" max="6411" width="9.625" style="200" customWidth="1"/>
    <col min="6412" max="6412" width="10.125" style="200" customWidth="1"/>
    <col min="6413" max="6413" width="12.625" style="200" bestFit="1" customWidth="1"/>
    <col min="6414" max="6656" width="14.375" style="200"/>
    <col min="6657" max="6657" width="14.375" style="200" customWidth="1"/>
    <col min="6658" max="6658" width="16.625" style="200" customWidth="1"/>
    <col min="6659" max="6662" width="10.5" style="200" customWidth="1"/>
    <col min="6663" max="6663" width="11.75" style="200" customWidth="1"/>
    <col min="6664" max="6666" width="10.5" style="200" customWidth="1"/>
    <col min="6667" max="6667" width="9.625" style="200" customWidth="1"/>
    <col min="6668" max="6668" width="10.125" style="200" customWidth="1"/>
    <col min="6669" max="6669" width="12.625" style="200" bestFit="1" customWidth="1"/>
    <col min="6670" max="6912" width="14.375" style="200"/>
    <col min="6913" max="6913" width="14.375" style="200" customWidth="1"/>
    <col min="6914" max="6914" width="16.625" style="200" customWidth="1"/>
    <col min="6915" max="6918" width="10.5" style="200" customWidth="1"/>
    <col min="6919" max="6919" width="11.75" style="200" customWidth="1"/>
    <col min="6920" max="6922" width="10.5" style="200" customWidth="1"/>
    <col min="6923" max="6923" width="9.625" style="200" customWidth="1"/>
    <col min="6924" max="6924" width="10.125" style="200" customWidth="1"/>
    <col min="6925" max="6925" width="12.625" style="200" bestFit="1" customWidth="1"/>
    <col min="6926" max="7168" width="14.375" style="200"/>
    <col min="7169" max="7169" width="14.375" style="200" customWidth="1"/>
    <col min="7170" max="7170" width="16.625" style="200" customWidth="1"/>
    <col min="7171" max="7174" width="10.5" style="200" customWidth="1"/>
    <col min="7175" max="7175" width="11.75" style="200" customWidth="1"/>
    <col min="7176" max="7178" width="10.5" style="200" customWidth="1"/>
    <col min="7179" max="7179" width="9.625" style="200" customWidth="1"/>
    <col min="7180" max="7180" width="10.125" style="200" customWidth="1"/>
    <col min="7181" max="7181" width="12.625" style="200" bestFit="1" customWidth="1"/>
    <col min="7182" max="7424" width="14.375" style="200"/>
    <col min="7425" max="7425" width="14.375" style="200" customWidth="1"/>
    <col min="7426" max="7426" width="16.625" style="200" customWidth="1"/>
    <col min="7427" max="7430" width="10.5" style="200" customWidth="1"/>
    <col min="7431" max="7431" width="11.75" style="200" customWidth="1"/>
    <col min="7432" max="7434" width="10.5" style="200" customWidth="1"/>
    <col min="7435" max="7435" width="9.625" style="200" customWidth="1"/>
    <col min="7436" max="7436" width="10.125" style="200" customWidth="1"/>
    <col min="7437" max="7437" width="12.625" style="200" bestFit="1" customWidth="1"/>
    <col min="7438" max="7680" width="14.375" style="200"/>
    <col min="7681" max="7681" width="14.375" style="200" customWidth="1"/>
    <col min="7682" max="7682" width="16.625" style="200" customWidth="1"/>
    <col min="7683" max="7686" width="10.5" style="200" customWidth="1"/>
    <col min="7687" max="7687" width="11.75" style="200" customWidth="1"/>
    <col min="7688" max="7690" width="10.5" style="200" customWidth="1"/>
    <col min="7691" max="7691" width="9.625" style="200" customWidth="1"/>
    <col min="7692" max="7692" width="10.125" style="200" customWidth="1"/>
    <col min="7693" max="7693" width="12.625" style="200" bestFit="1" customWidth="1"/>
    <col min="7694" max="7936" width="14.375" style="200"/>
    <col min="7937" max="7937" width="14.375" style="200" customWidth="1"/>
    <col min="7938" max="7938" width="16.625" style="200" customWidth="1"/>
    <col min="7939" max="7942" width="10.5" style="200" customWidth="1"/>
    <col min="7943" max="7943" width="11.75" style="200" customWidth="1"/>
    <col min="7944" max="7946" width="10.5" style="200" customWidth="1"/>
    <col min="7947" max="7947" width="9.625" style="200" customWidth="1"/>
    <col min="7948" max="7948" width="10.125" style="200" customWidth="1"/>
    <col min="7949" max="7949" width="12.625" style="200" bestFit="1" customWidth="1"/>
    <col min="7950" max="8192" width="14.375" style="200"/>
    <col min="8193" max="8193" width="14.375" style="200" customWidth="1"/>
    <col min="8194" max="8194" width="16.625" style="200" customWidth="1"/>
    <col min="8195" max="8198" width="10.5" style="200" customWidth="1"/>
    <col min="8199" max="8199" width="11.75" style="200" customWidth="1"/>
    <col min="8200" max="8202" width="10.5" style="200" customWidth="1"/>
    <col min="8203" max="8203" width="9.625" style="200" customWidth="1"/>
    <col min="8204" max="8204" width="10.125" style="200" customWidth="1"/>
    <col min="8205" max="8205" width="12.625" style="200" bestFit="1" customWidth="1"/>
    <col min="8206" max="8448" width="14.375" style="200"/>
    <col min="8449" max="8449" width="14.375" style="200" customWidth="1"/>
    <col min="8450" max="8450" width="16.625" style="200" customWidth="1"/>
    <col min="8451" max="8454" width="10.5" style="200" customWidth="1"/>
    <col min="8455" max="8455" width="11.75" style="200" customWidth="1"/>
    <col min="8456" max="8458" width="10.5" style="200" customWidth="1"/>
    <col min="8459" max="8459" width="9.625" style="200" customWidth="1"/>
    <col min="8460" max="8460" width="10.125" style="200" customWidth="1"/>
    <col min="8461" max="8461" width="12.625" style="200" bestFit="1" customWidth="1"/>
    <col min="8462" max="8704" width="14.375" style="200"/>
    <col min="8705" max="8705" width="14.375" style="200" customWidth="1"/>
    <col min="8706" max="8706" width="16.625" style="200" customWidth="1"/>
    <col min="8707" max="8710" width="10.5" style="200" customWidth="1"/>
    <col min="8711" max="8711" width="11.75" style="200" customWidth="1"/>
    <col min="8712" max="8714" width="10.5" style="200" customWidth="1"/>
    <col min="8715" max="8715" width="9.625" style="200" customWidth="1"/>
    <col min="8716" max="8716" width="10.125" style="200" customWidth="1"/>
    <col min="8717" max="8717" width="12.625" style="200" bestFit="1" customWidth="1"/>
    <col min="8718" max="8960" width="14.375" style="200"/>
    <col min="8961" max="8961" width="14.375" style="200" customWidth="1"/>
    <col min="8962" max="8962" width="16.625" style="200" customWidth="1"/>
    <col min="8963" max="8966" width="10.5" style="200" customWidth="1"/>
    <col min="8967" max="8967" width="11.75" style="200" customWidth="1"/>
    <col min="8968" max="8970" width="10.5" style="200" customWidth="1"/>
    <col min="8971" max="8971" width="9.625" style="200" customWidth="1"/>
    <col min="8972" max="8972" width="10.125" style="200" customWidth="1"/>
    <col min="8973" max="8973" width="12.625" style="200" bestFit="1" customWidth="1"/>
    <col min="8974" max="9216" width="14.375" style="200"/>
    <col min="9217" max="9217" width="14.375" style="200" customWidth="1"/>
    <col min="9218" max="9218" width="16.625" style="200" customWidth="1"/>
    <col min="9219" max="9222" width="10.5" style="200" customWidth="1"/>
    <col min="9223" max="9223" width="11.75" style="200" customWidth="1"/>
    <col min="9224" max="9226" width="10.5" style="200" customWidth="1"/>
    <col min="9227" max="9227" width="9.625" style="200" customWidth="1"/>
    <col min="9228" max="9228" width="10.125" style="200" customWidth="1"/>
    <col min="9229" max="9229" width="12.625" style="200" bestFit="1" customWidth="1"/>
    <col min="9230" max="9472" width="14.375" style="200"/>
    <col min="9473" max="9473" width="14.375" style="200" customWidth="1"/>
    <col min="9474" max="9474" width="16.625" style="200" customWidth="1"/>
    <col min="9475" max="9478" width="10.5" style="200" customWidth="1"/>
    <col min="9479" max="9479" width="11.75" style="200" customWidth="1"/>
    <col min="9480" max="9482" width="10.5" style="200" customWidth="1"/>
    <col min="9483" max="9483" width="9.625" style="200" customWidth="1"/>
    <col min="9484" max="9484" width="10.125" style="200" customWidth="1"/>
    <col min="9485" max="9485" width="12.625" style="200" bestFit="1" customWidth="1"/>
    <col min="9486" max="9728" width="14.375" style="200"/>
    <col min="9729" max="9729" width="14.375" style="200" customWidth="1"/>
    <col min="9730" max="9730" width="16.625" style="200" customWidth="1"/>
    <col min="9731" max="9734" width="10.5" style="200" customWidth="1"/>
    <col min="9735" max="9735" width="11.75" style="200" customWidth="1"/>
    <col min="9736" max="9738" width="10.5" style="200" customWidth="1"/>
    <col min="9739" max="9739" width="9.625" style="200" customWidth="1"/>
    <col min="9740" max="9740" width="10.125" style="200" customWidth="1"/>
    <col min="9741" max="9741" width="12.625" style="200" bestFit="1" customWidth="1"/>
    <col min="9742" max="9984" width="14.375" style="200"/>
    <col min="9985" max="9985" width="14.375" style="200" customWidth="1"/>
    <col min="9986" max="9986" width="16.625" style="200" customWidth="1"/>
    <col min="9987" max="9990" width="10.5" style="200" customWidth="1"/>
    <col min="9991" max="9991" width="11.75" style="200" customWidth="1"/>
    <col min="9992" max="9994" width="10.5" style="200" customWidth="1"/>
    <col min="9995" max="9995" width="9.625" style="200" customWidth="1"/>
    <col min="9996" max="9996" width="10.125" style="200" customWidth="1"/>
    <col min="9997" max="9997" width="12.625" style="200" bestFit="1" customWidth="1"/>
    <col min="9998" max="10240" width="14.375" style="200"/>
    <col min="10241" max="10241" width="14.375" style="200" customWidth="1"/>
    <col min="10242" max="10242" width="16.625" style="200" customWidth="1"/>
    <col min="10243" max="10246" width="10.5" style="200" customWidth="1"/>
    <col min="10247" max="10247" width="11.75" style="200" customWidth="1"/>
    <col min="10248" max="10250" width="10.5" style="200" customWidth="1"/>
    <col min="10251" max="10251" width="9.625" style="200" customWidth="1"/>
    <col min="10252" max="10252" width="10.125" style="200" customWidth="1"/>
    <col min="10253" max="10253" width="12.625" style="200" bestFit="1" customWidth="1"/>
    <col min="10254" max="10496" width="14.375" style="200"/>
    <col min="10497" max="10497" width="14.375" style="200" customWidth="1"/>
    <col min="10498" max="10498" width="16.625" style="200" customWidth="1"/>
    <col min="10499" max="10502" width="10.5" style="200" customWidth="1"/>
    <col min="10503" max="10503" width="11.75" style="200" customWidth="1"/>
    <col min="10504" max="10506" width="10.5" style="200" customWidth="1"/>
    <col min="10507" max="10507" width="9.625" style="200" customWidth="1"/>
    <col min="10508" max="10508" width="10.125" style="200" customWidth="1"/>
    <col min="10509" max="10509" width="12.625" style="200" bestFit="1" customWidth="1"/>
    <col min="10510" max="10752" width="14.375" style="200"/>
    <col min="10753" max="10753" width="14.375" style="200" customWidth="1"/>
    <col min="10754" max="10754" width="16.625" style="200" customWidth="1"/>
    <col min="10755" max="10758" width="10.5" style="200" customWidth="1"/>
    <col min="10759" max="10759" width="11.75" style="200" customWidth="1"/>
    <col min="10760" max="10762" width="10.5" style="200" customWidth="1"/>
    <col min="10763" max="10763" width="9.625" style="200" customWidth="1"/>
    <col min="10764" max="10764" width="10.125" style="200" customWidth="1"/>
    <col min="10765" max="10765" width="12.625" style="200" bestFit="1" customWidth="1"/>
    <col min="10766" max="11008" width="14.375" style="200"/>
    <col min="11009" max="11009" width="14.375" style="200" customWidth="1"/>
    <col min="11010" max="11010" width="16.625" style="200" customWidth="1"/>
    <col min="11011" max="11014" width="10.5" style="200" customWidth="1"/>
    <col min="11015" max="11015" width="11.75" style="200" customWidth="1"/>
    <col min="11016" max="11018" width="10.5" style="200" customWidth="1"/>
    <col min="11019" max="11019" width="9.625" style="200" customWidth="1"/>
    <col min="11020" max="11020" width="10.125" style="200" customWidth="1"/>
    <col min="11021" max="11021" width="12.625" style="200" bestFit="1" customWidth="1"/>
    <col min="11022" max="11264" width="14.375" style="200"/>
    <col min="11265" max="11265" width="14.375" style="200" customWidth="1"/>
    <col min="11266" max="11266" width="16.625" style="200" customWidth="1"/>
    <col min="11267" max="11270" width="10.5" style="200" customWidth="1"/>
    <col min="11271" max="11271" width="11.75" style="200" customWidth="1"/>
    <col min="11272" max="11274" width="10.5" style="200" customWidth="1"/>
    <col min="11275" max="11275" width="9.625" style="200" customWidth="1"/>
    <col min="11276" max="11276" width="10.125" style="200" customWidth="1"/>
    <col min="11277" max="11277" width="12.625" style="200" bestFit="1" customWidth="1"/>
    <col min="11278" max="11520" width="14.375" style="200"/>
    <col min="11521" max="11521" width="14.375" style="200" customWidth="1"/>
    <col min="11522" max="11522" width="16.625" style="200" customWidth="1"/>
    <col min="11523" max="11526" width="10.5" style="200" customWidth="1"/>
    <col min="11527" max="11527" width="11.75" style="200" customWidth="1"/>
    <col min="11528" max="11530" width="10.5" style="200" customWidth="1"/>
    <col min="11531" max="11531" width="9.625" style="200" customWidth="1"/>
    <col min="11532" max="11532" width="10.125" style="200" customWidth="1"/>
    <col min="11533" max="11533" width="12.625" style="200" bestFit="1" customWidth="1"/>
    <col min="11534" max="11776" width="14.375" style="200"/>
    <col min="11777" max="11777" width="14.375" style="200" customWidth="1"/>
    <col min="11778" max="11778" width="16.625" style="200" customWidth="1"/>
    <col min="11779" max="11782" width="10.5" style="200" customWidth="1"/>
    <col min="11783" max="11783" width="11.75" style="200" customWidth="1"/>
    <col min="11784" max="11786" width="10.5" style="200" customWidth="1"/>
    <col min="11787" max="11787" width="9.625" style="200" customWidth="1"/>
    <col min="11788" max="11788" width="10.125" style="200" customWidth="1"/>
    <col min="11789" max="11789" width="12.625" style="200" bestFit="1" customWidth="1"/>
    <col min="11790" max="12032" width="14.375" style="200"/>
    <col min="12033" max="12033" width="14.375" style="200" customWidth="1"/>
    <col min="12034" max="12034" width="16.625" style="200" customWidth="1"/>
    <col min="12035" max="12038" width="10.5" style="200" customWidth="1"/>
    <col min="12039" max="12039" width="11.75" style="200" customWidth="1"/>
    <col min="12040" max="12042" width="10.5" style="200" customWidth="1"/>
    <col min="12043" max="12043" width="9.625" style="200" customWidth="1"/>
    <col min="12044" max="12044" width="10.125" style="200" customWidth="1"/>
    <col min="12045" max="12045" width="12.625" style="200" bestFit="1" customWidth="1"/>
    <col min="12046" max="12288" width="14.375" style="200"/>
    <col min="12289" max="12289" width="14.375" style="200" customWidth="1"/>
    <col min="12290" max="12290" width="16.625" style="200" customWidth="1"/>
    <col min="12291" max="12294" width="10.5" style="200" customWidth="1"/>
    <col min="12295" max="12295" width="11.75" style="200" customWidth="1"/>
    <col min="12296" max="12298" width="10.5" style="200" customWidth="1"/>
    <col min="12299" max="12299" width="9.625" style="200" customWidth="1"/>
    <col min="12300" max="12300" width="10.125" style="200" customWidth="1"/>
    <col min="12301" max="12301" width="12.625" style="200" bestFit="1" customWidth="1"/>
    <col min="12302" max="12544" width="14.375" style="200"/>
    <col min="12545" max="12545" width="14.375" style="200" customWidth="1"/>
    <col min="12546" max="12546" width="16.625" style="200" customWidth="1"/>
    <col min="12547" max="12550" width="10.5" style="200" customWidth="1"/>
    <col min="12551" max="12551" width="11.75" style="200" customWidth="1"/>
    <col min="12552" max="12554" width="10.5" style="200" customWidth="1"/>
    <col min="12555" max="12555" width="9.625" style="200" customWidth="1"/>
    <col min="12556" max="12556" width="10.125" style="200" customWidth="1"/>
    <col min="12557" max="12557" width="12.625" style="200" bestFit="1" customWidth="1"/>
    <col min="12558" max="12800" width="14.375" style="200"/>
    <col min="12801" max="12801" width="14.375" style="200" customWidth="1"/>
    <col min="12802" max="12802" width="16.625" style="200" customWidth="1"/>
    <col min="12803" max="12806" width="10.5" style="200" customWidth="1"/>
    <col min="12807" max="12807" width="11.75" style="200" customWidth="1"/>
    <col min="12808" max="12810" width="10.5" style="200" customWidth="1"/>
    <col min="12811" max="12811" width="9.625" style="200" customWidth="1"/>
    <col min="12812" max="12812" width="10.125" style="200" customWidth="1"/>
    <col min="12813" max="12813" width="12.625" style="200" bestFit="1" customWidth="1"/>
    <col min="12814" max="13056" width="14.375" style="200"/>
    <col min="13057" max="13057" width="14.375" style="200" customWidth="1"/>
    <col min="13058" max="13058" width="16.625" style="200" customWidth="1"/>
    <col min="13059" max="13062" width="10.5" style="200" customWidth="1"/>
    <col min="13063" max="13063" width="11.75" style="200" customWidth="1"/>
    <col min="13064" max="13066" width="10.5" style="200" customWidth="1"/>
    <col min="13067" max="13067" width="9.625" style="200" customWidth="1"/>
    <col min="13068" max="13068" width="10.125" style="200" customWidth="1"/>
    <col min="13069" max="13069" width="12.625" style="200" bestFit="1" customWidth="1"/>
    <col min="13070" max="13312" width="14.375" style="200"/>
    <col min="13313" max="13313" width="14.375" style="200" customWidth="1"/>
    <col min="13314" max="13314" width="16.625" style="200" customWidth="1"/>
    <col min="13315" max="13318" width="10.5" style="200" customWidth="1"/>
    <col min="13319" max="13319" width="11.75" style="200" customWidth="1"/>
    <col min="13320" max="13322" width="10.5" style="200" customWidth="1"/>
    <col min="13323" max="13323" width="9.625" style="200" customWidth="1"/>
    <col min="13324" max="13324" width="10.125" style="200" customWidth="1"/>
    <col min="13325" max="13325" width="12.625" style="200" bestFit="1" customWidth="1"/>
    <col min="13326" max="13568" width="14.375" style="200"/>
    <col min="13569" max="13569" width="14.375" style="200" customWidth="1"/>
    <col min="13570" max="13570" width="16.625" style="200" customWidth="1"/>
    <col min="13571" max="13574" width="10.5" style="200" customWidth="1"/>
    <col min="13575" max="13575" width="11.75" style="200" customWidth="1"/>
    <col min="13576" max="13578" width="10.5" style="200" customWidth="1"/>
    <col min="13579" max="13579" width="9.625" style="200" customWidth="1"/>
    <col min="13580" max="13580" width="10.125" style="200" customWidth="1"/>
    <col min="13581" max="13581" width="12.625" style="200" bestFit="1" customWidth="1"/>
    <col min="13582" max="13824" width="14.375" style="200"/>
    <col min="13825" max="13825" width="14.375" style="200" customWidth="1"/>
    <col min="13826" max="13826" width="16.625" style="200" customWidth="1"/>
    <col min="13827" max="13830" width="10.5" style="200" customWidth="1"/>
    <col min="13831" max="13831" width="11.75" style="200" customWidth="1"/>
    <col min="13832" max="13834" width="10.5" style="200" customWidth="1"/>
    <col min="13835" max="13835" width="9.625" style="200" customWidth="1"/>
    <col min="13836" max="13836" width="10.125" style="200" customWidth="1"/>
    <col min="13837" max="13837" width="12.625" style="200" bestFit="1" customWidth="1"/>
    <col min="13838" max="14080" width="14.375" style="200"/>
    <col min="14081" max="14081" width="14.375" style="200" customWidth="1"/>
    <col min="14082" max="14082" width="16.625" style="200" customWidth="1"/>
    <col min="14083" max="14086" width="10.5" style="200" customWidth="1"/>
    <col min="14087" max="14087" width="11.75" style="200" customWidth="1"/>
    <col min="14088" max="14090" width="10.5" style="200" customWidth="1"/>
    <col min="14091" max="14091" width="9.625" style="200" customWidth="1"/>
    <col min="14092" max="14092" width="10.125" style="200" customWidth="1"/>
    <col min="14093" max="14093" width="12.625" style="200" bestFit="1" customWidth="1"/>
    <col min="14094" max="14336" width="14.375" style="200"/>
    <col min="14337" max="14337" width="14.375" style="200" customWidth="1"/>
    <col min="14338" max="14338" width="16.625" style="200" customWidth="1"/>
    <col min="14339" max="14342" width="10.5" style="200" customWidth="1"/>
    <col min="14343" max="14343" width="11.75" style="200" customWidth="1"/>
    <col min="14344" max="14346" width="10.5" style="200" customWidth="1"/>
    <col min="14347" max="14347" width="9.625" style="200" customWidth="1"/>
    <col min="14348" max="14348" width="10.125" style="200" customWidth="1"/>
    <col min="14349" max="14349" width="12.625" style="200" bestFit="1" customWidth="1"/>
    <col min="14350" max="14592" width="14.375" style="200"/>
    <col min="14593" max="14593" width="14.375" style="200" customWidth="1"/>
    <col min="14594" max="14594" width="16.625" style="200" customWidth="1"/>
    <col min="14595" max="14598" width="10.5" style="200" customWidth="1"/>
    <col min="14599" max="14599" width="11.75" style="200" customWidth="1"/>
    <col min="14600" max="14602" width="10.5" style="200" customWidth="1"/>
    <col min="14603" max="14603" width="9.625" style="200" customWidth="1"/>
    <col min="14604" max="14604" width="10.125" style="200" customWidth="1"/>
    <col min="14605" max="14605" width="12.625" style="200" bestFit="1" customWidth="1"/>
    <col min="14606" max="14848" width="14.375" style="200"/>
    <col min="14849" max="14849" width="14.375" style="200" customWidth="1"/>
    <col min="14850" max="14850" width="16.625" style="200" customWidth="1"/>
    <col min="14851" max="14854" width="10.5" style="200" customWidth="1"/>
    <col min="14855" max="14855" width="11.75" style="200" customWidth="1"/>
    <col min="14856" max="14858" width="10.5" style="200" customWidth="1"/>
    <col min="14859" max="14859" width="9.625" style="200" customWidth="1"/>
    <col min="14860" max="14860" width="10.125" style="200" customWidth="1"/>
    <col min="14861" max="14861" width="12.625" style="200" bestFit="1" customWidth="1"/>
    <col min="14862" max="15104" width="14.375" style="200"/>
    <col min="15105" max="15105" width="14.375" style="200" customWidth="1"/>
    <col min="15106" max="15106" width="16.625" style="200" customWidth="1"/>
    <col min="15107" max="15110" width="10.5" style="200" customWidth="1"/>
    <col min="15111" max="15111" width="11.75" style="200" customWidth="1"/>
    <col min="15112" max="15114" width="10.5" style="200" customWidth="1"/>
    <col min="15115" max="15115" width="9.625" style="200" customWidth="1"/>
    <col min="15116" max="15116" width="10.125" style="200" customWidth="1"/>
    <col min="15117" max="15117" width="12.625" style="200" bestFit="1" customWidth="1"/>
    <col min="15118" max="15360" width="14.375" style="200"/>
    <col min="15361" max="15361" width="14.375" style="200" customWidth="1"/>
    <col min="15362" max="15362" width="16.625" style="200" customWidth="1"/>
    <col min="15363" max="15366" width="10.5" style="200" customWidth="1"/>
    <col min="15367" max="15367" width="11.75" style="200" customWidth="1"/>
    <col min="15368" max="15370" width="10.5" style="200" customWidth="1"/>
    <col min="15371" max="15371" width="9.625" style="200" customWidth="1"/>
    <col min="15372" max="15372" width="10.125" style="200" customWidth="1"/>
    <col min="15373" max="15373" width="12.625" style="200" bestFit="1" customWidth="1"/>
    <col min="15374" max="15616" width="14.375" style="200"/>
    <col min="15617" max="15617" width="14.375" style="200" customWidth="1"/>
    <col min="15618" max="15618" width="16.625" style="200" customWidth="1"/>
    <col min="15619" max="15622" width="10.5" style="200" customWidth="1"/>
    <col min="15623" max="15623" width="11.75" style="200" customWidth="1"/>
    <col min="15624" max="15626" width="10.5" style="200" customWidth="1"/>
    <col min="15627" max="15627" width="9.625" style="200" customWidth="1"/>
    <col min="15628" max="15628" width="10.125" style="200" customWidth="1"/>
    <col min="15629" max="15629" width="12.625" style="200" bestFit="1" customWidth="1"/>
    <col min="15630" max="15872" width="14.375" style="200"/>
    <col min="15873" max="15873" width="14.375" style="200" customWidth="1"/>
    <col min="15874" max="15874" width="16.625" style="200" customWidth="1"/>
    <col min="15875" max="15878" width="10.5" style="200" customWidth="1"/>
    <col min="15879" max="15879" width="11.75" style="200" customWidth="1"/>
    <col min="15880" max="15882" width="10.5" style="200" customWidth="1"/>
    <col min="15883" max="15883" width="9.625" style="200" customWidth="1"/>
    <col min="15884" max="15884" width="10.125" style="200" customWidth="1"/>
    <col min="15885" max="15885" width="12.625" style="200" bestFit="1" customWidth="1"/>
    <col min="15886" max="16128" width="14.375" style="200"/>
    <col min="16129" max="16129" width="14.375" style="200" customWidth="1"/>
    <col min="16130" max="16130" width="16.625" style="200" customWidth="1"/>
    <col min="16131" max="16134" width="10.5" style="200" customWidth="1"/>
    <col min="16135" max="16135" width="11.75" style="200" customWidth="1"/>
    <col min="16136" max="16138" width="10.5" style="200" customWidth="1"/>
    <col min="16139" max="16139" width="9.625" style="200" customWidth="1"/>
    <col min="16140" max="16140" width="10.125" style="200" customWidth="1"/>
    <col min="16141" max="16141" width="12.625" style="200" bestFit="1" customWidth="1"/>
    <col min="16142" max="16384" width="14.375" style="200"/>
  </cols>
  <sheetData>
    <row r="1" spans="1:16" ht="29.25">
      <c r="A1" s="1108" t="s">
        <v>239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</row>
    <row r="2" spans="1:16">
      <c r="B2" s="1109" t="s">
        <v>0</v>
      </c>
      <c r="C2" s="1111" t="s">
        <v>240</v>
      </c>
      <c r="D2" s="1113" t="s">
        <v>241</v>
      </c>
      <c r="E2" s="1113" t="s">
        <v>242</v>
      </c>
      <c r="F2" s="1115" t="s">
        <v>243</v>
      </c>
      <c r="G2" s="1117" t="s">
        <v>244</v>
      </c>
      <c r="H2" s="1113" t="s">
        <v>245</v>
      </c>
      <c r="I2" s="1115" t="s">
        <v>246</v>
      </c>
      <c r="J2" s="1115" t="s">
        <v>247</v>
      </c>
      <c r="K2" s="1115" t="s">
        <v>248</v>
      </c>
      <c r="L2" s="1113" t="s">
        <v>249</v>
      </c>
      <c r="M2" s="1119" t="s">
        <v>1</v>
      </c>
    </row>
    <row r="3" spans="1:16">
      <c r="A3" s="201" t="s">
        <v>2</v>
      </c>
      <c r="B3" s="1110"/>
      <c r="C3" s="1112"/>
      <c r="D3" s="1114"/>
      <c r="E3" s="1114"/>
      <c r="F3" s="1116"/>
      <c r="G3" s="1118"/>
      <c r="H3" s="1114"/>
      <c r="I3" s="1116"/>
      <c r="J3" s="1116"/>
      <c r="K3" s="1116"/>
      <c r="L3" s="1114"/>
      <c r="M3" s="1120"/>
    </row>
    <row r="4" spans="1:16" s="205" customFormat="1">
      <c r="A4" s="202" t="s">
        <v>3</v>
      </c>
      <c r="B4" s="203"/>
      <c r="C4" s="639">
        <v>14596</v>
      </c>
      <c r="D4" s="611">
        <v>6433</v>
      </c>
      <c r="E4" s="609">
        <v>6128</v>
      </c>
      <c r="F4" s="619">
        <v>3301</v>
      </c>
      <c r="G4" s="599">
        <v>999</v>
      </c>
      <c r="H4" s="609">
        <v>11227</v>
      </c>
      <c r="I4" s="619">
        <v>3089</v>
      </c>
      <c r="J4" s="619">
        <v>4166</v>
      </c>
      <c r="K4" s="619">
        <v>2579</v>
      </c>
      <c r="L4" s="609">
        <v>5201</v>
      </c>
      <c r="M4" s="204">
        <f>SUM(C4:L4)</f>
        <v>57719</v>
      </c>
    </row>
    <row r="5" spans="1:16" s="205" customFormat="1">
      <c r="A5" s="206" t="s">
        <v>4</v>
      </c>
      <c r="B5" s="203"/>
      <c r="C5" s="639">
        <v>14295</v>
      </c>
      <c r="D5" s="611">
        <v>4367</v>
      </c>
      <c r="E5" s="609">
        <v>3999</v>
      </c>
      <c r="F5" s="619">
        <v>2218</v>
      </c>
      <c r="G5" s="599">
        <v>535</v>
      </c>
      <c r="H5" s="609">
        <v>7079</v>
      </c>
      <c r="I5" s="619">
        <v>2023</v>
      </c>
      <c r="J5" s="619">
        <v>2134</v>
      </c>
      <c r="K5" s="619">
        <v>1478</v>
      </c>
      <c r="L5" s="609">
        <v>5435</v>
      </c>
      <c r="M5" s="204">
        <f t="shared" ref="M5:M30" si="0">SUM(C5:L5)</f>
        <v>43563</v>
      </c>
    </row>
    <row r="6" spans="1:16">
      <c r="A6" s="207" t="s">
        <v>5</v>
      </c>
      <c r="B6" s="208" t="s">
        <v>1</v>
      </c>
      <c r="C6" s="640">
        <f t="shared" ref="C6:L6" si="1">SUM(C7:C11)</f>
        <v>61000</v>
      </c>
      <c r="D6" s="610">
        <f t="shared" si="1"/>
        <v>49230</v>
      </c>
      <c r="E6" s="610">
        <f t="shared" si="1"/>
        <v>31491.02</v>
      </c>
      <c r="F6" s="620">
        <f t="shared" si="1"/>
        <v>53660</v>
      </c>
      <c r="G6" s="600">
        <f t="shared" si="1"/>
        <v>33552</v>
      </c>
      <c r="H6" s="610">
        <f t="shared" si="1"/>
        <v>44540</v>
      </c>
      <c r="I6" s="620">
        <f t="shared" si="1"/>
        <v>44579.49</v>
      </c>
      <c r="J6" s="620">
        <f t="shared" si="1"/>
        <v>34000</v>
      </c>
      <c r="K6" s="620">
        <f t="shared" si="1"/>
        <v>31200</v>
      </c>
      <c r="L6" s="610">
        <f t="shared" si="1"/>
        <v>50892</v>
      </c>
      <c r="M6" s="204">
        <f t="shared" si="0"/>
        <v>434144.51</v>
      </c>
    </row>
    <row r="7" spans="1:16" s="205" customFormat="1">
      <c r="A7" s="209"/>
      <c r="B7" s="210" t="s">
        <v>6</v>
      </c>
      <c r="C7" s="641">
        <v>5000</v>
      </c>
      <c r="D7" s="611">
        <v>1590</v>
      </c>
      <c r="E7" s="611">
        <v>3373</v>
      </c>
      <c r="F7" s="633">
        <v>3500</v>
      </c>
      <c r="G7" s="601">
        <v>1800</v>
      </c>
      <c r="H7" s="611">
        <v>240</v>
      </c>
      <c r="I7" s="621">
        <v>6448</v>
      </c>
      <c r="J7" s="622"/>
      <c r="K7" s="622">
        <v>2400</v>
      </c>
      <c r="L7" s="611">
        <v>840</v>
      </c>
      <c r="M7" s="204">
        <f t="shared" si="0"/>
        <v>25191</v>
      </c>
      <c r="O7" s="211"/>
      <c r="P7" s="212"/>
    </row>
    <row r="8" spans="1:16" s="205" customFormat="1">
      <c r="A8" s="209"/>
      <c r="B8" s="213" t="s">
        <v>7</v>
      </c>
      <c r="C8" s="641">
        <v>47000</v>
      </c>
      <c r="D8" s="611">
        <v>37478</v>
      </c>
      <c r="E8" s="611">
        <v>24961.52</v>
      </c>
      <c r="F8" s="622">
        <v>42000</v>
      </c>
      <c r="G8" s="601">
        <v>21600</v>
      </c>
      <c r="H8" s="611">
        <v>35400</v>
      </c>
      <c r="I8" s="621">
        <v>20412.29</v>
      </c>
      <c r="J8" s="622">
        <v>24000</v>
      </c>
      <c r="K8" s="622">
        <v>21600</v>
      </c>
      <c r="L8" s="611">
        <v>32400</v>
      </c>
      <c r="M8" s="204">
        <f t="shared" si="0"/>
        <v>306851.81000000006</v>
      </c>
      <c r="O8" s="211"/>
      <c r="P8" s="212"/>
    </row>
    <row r="9" spans="1:16" s="205" customFormat="1">
      <c r="A9" s="209"/>
      <c r="B9" s="213" t="s">
        <v>8</v>
      </c>
      <c r="C9" s="642">
        <v>1000</v>
      </c>
      <c r="D9" s="612">
        <v>2590</v>
      </c>
      <c r="E9" s="612"/>
      <c r="F9" s="623">
        <v>8160</v>
      </c>
      <c r="G9" s="602">
        <v>10152</v>
      </c>
      <c r="H9" s="612">
        <v>8900</v>
      </c>
      <c r="I9" s="623">
        <v>8859.6</v>
      </c>
      <c r="J9" s="623">
        <v>10000</v>
      </c>
      <c r="K9" s="623">
        <v>7200</v>
      </c>
      <c r="L9" s="612">
        <v>3600</v>
      </c>
      <c r="M9" s="204">
        <f t="shared" si="0"/>
        <v>60461.599999999999</v>
      </c>
      <c r="N9" s="214"/>
      <c r="O9" s="211"/>
      <c r="P9" s="212"/>
    </row>
    <row r="10" spans="1:16" s="205" customFormat="1">
      <c r="A10" s="209"/>
      <c r="B10" s="213" t="s">
        <v>9</v>
      </c>
      <c r="C10" s="642">
        <v>8000</v>
      </c>
      <c r="D10" s="612">
        <v>7572</v>
      </c>
      <c r="E10" s="612">
        <v>3156.5</v>
      </c>
      <c r="F10" s="623"/>
      <c r="G10" s="602"/>
      <c r="H10" s="612"/>
      <c r="I10" s="623">
        <v>8859.6</v>
      </c>
      <c r="J10" s="623"/>
      <c r="K10" s="623"/>
      <c r="L10" s="612">
        <v>7572</v>
      </c>
      <c r="M10" s="204">
        <f t="shared" si="0"/>
        <v>35160.1</v>
      </c>
    </row>
    <row r="11" spans="1:16">
      <c r="A11" s="215"/>
      <c r="B11" s="216" t="s">
        <v>10</v>
      </c>
      <c r="C11" s="643"/>
      <c r="D11" s="613"/>
      <c r="E11" s="613"/>
      <c r="F11" s="624"/>
      <c r="G11" s="603"/>
      <c r="H11" s="613"/>
      <c r="I11" s="624"/>
      <c r="J11" s="624"/>
      <c r="K11" s="624"/>
      <c r="L11" s="613">
        <v>6480</v>
      </c>
      <c r="M11" s="204">
        <f t="shared" si="0"/>
        <v>6480</v>
      </c>
    </row>
    <row r="12" spans="1:16">
      <c r="A12" s="217" t="s">
        <v>11</v>
      </c>
      <c r="B12" s="218" t="s">
        <v>1</v>
      </c>
      <c r="C12" s="640">
        <f t="shared" ref="C12:L12" si="2">SUM(C13:C17)</f>
        <v>88000</v>
      </c>
      <c r="D12" s="610">
        <f t="shared" si="2"/>
        <v>23035</v>
      </c>
      <c r="E12" s="610">
        <f t="shared" si="2"/>
        <v>150871.70000000001</v>
      </c>
      <c r="F12" s="620">
        <f t="shared" si="2"/>
        <v>87000</v>
      </c>
      <c r="G12" s="600">
        <f t="shared" si="2"/>
        <v>17500</v>
      </c>
      <c r="H12" s="610">
        <f t="shared" si="2"/>
        <v>62436</v>
      </c>
      <c r="I12" s="620">
        <f t="shared" si="2"/>
        <v>79740.350000000006</v>
      </c>
      <c r="J12" s="620">
        <f t="shared" si="2"/>
        <v>18854.23</v>
      </c>
      <c r="K12" s="620">
        <f t="shared" si="2"/>
        <v>32000</v>
      </c>
      <c r="L12" s="610">
        <f t="shared" si="2"/>
        <v>63954.69</v>
      </c>
      <c r="M12" s="204">
        <f t="shared" si="0"/>
        <v>623391.97</v>
      </c>
    </row>
    <row r="13" spans="1:16" s="205" customFormat="1">
      <c r="A13" s="209"/>
      <c r="B13" s="213" t="s">
        <v>12</v>
      </c>
      <c r="C13" s="641">
        <v>8000</v>
      </c>
      <c r="D13" s="636">
        <v>9588</v>
      </c>
      <c r="E13" s="611">
        <v>23600</v>
      </c>
      <c r="F13" s="622">
        <v>8500</v>
      </c>
      <c r="G13" s="601">
        <v>4000</v>
      </c>
      <c r="H13" s="614">
        <v>22134</v>
      </c>
      <c r="I13" s="625">
        <v>42053.85</v>
      </c>
      <c r="J13" s="625">
        <v>0</v>
      </c>
      <c r="K13" s="622">
        <v>10000</v>
      </c>
      <c r="L13" s="611">
        <v>23770.05</v>
      </c>
      <c r="M13" s="204">
        <f t="shared" si="0"/>
        <v>151645.9</v>
      </c>
    </row>
    <row r="14" spans="1:16" s="205" customFormat="1">
      <c r="A14" s="209"/>
      <c r="B14" s="213" t="s">
        <v>13</v>
      </c>
      <c r="C14" s="641">
        <v>55000</v>
      </c>
      <c r="D14" s="614">
        <v>8475</v>
      </c>
      <c r="E14" s="614">
        <v>10000</v>
      </c>
      <c r="F14" s="625">
        <v>8000</v>
      </c>
      <c r="G14" s="604">
        <v>2500</v>
      </c>
      <c r="H14" s="614">
        <v>31102</v>
      </c>
      <c r="I14" s="625">
        <v>15422</v>
      </c>
      <c r="J14" s="625">
        <v>9404.23</v>
      </c>
      <c r="K14" s="622">
        <v>10000</v>
      </c>
      <c r="L14" s="611">
        <v>34888.14</v>
      </c>
      <c r="M14" s="204">
        <f t="shared" si="0"/>
        <v>184791.37</v>
      </c>
    </row>
    <row r="15" spans="1:16">
      <c r="A15" s="219"/>
      <c r="B15" s="216" t="s">
        <v>14</v>
      </c>
      <c r="C15" s="643">
        <v>15000</v>
      </c>
      <c r="D15" s="613">
        <v>4972</v>
      </c>
      <c r="E15" s="613">
        <v>44961.7</v>
      </c>
      <c r="F15" s="624">
        <v>15000</v>
      </c>
      <c r="G15" s="603">
        <v>9000</v>
      </c>
      <c r="H15" s="613">
        <v>9200</v>
      </c>
      <c r="I15" s="624">
        <v>22264.5</v>
      </c>
      <c r="J15" s="624">
        <v>9450</v>
      </c>
      <c r="K15" s="622">
        <v>12000</v>
      </c>
      <c r="L15" s="611">
        <v>5296.5</v>
      </c>
      <c r="M15" s="204">
        <f t="shared" si="0"/>
        <v>147144.70000000001</v>
      </c>
    </row>
    <row r="16" spans="1:16">
      <c r="A16" s="219"/>
      <c r="B16" s="216" t="s">
        <v>15</v>
      </c>
      <c r="C16" s="643">
        <v>10000</v>
      </c>
      <c r="D16" s="613"/>
      <c r="E16" s="613">
        <v>72310</v>
      </c>
      <c r="F16" s="624">
        <v>2500</v>
      </c>
      <c r="G16" s="603">
        <v>2000</v>
      </c>
      <c r="H16" s="613"/>
      <c r="I16" s="626"/>
      <c r="J16" s="624">
        <v>0</v>
      </c>
      <c r="K16" s="627">
        <v>0</v>
      </c>
      <c r="L16" s="615"/>
      <c r="M16" s="204">
        <f t="shared" si="0"/>
        <v>86810</v>
      </c>
    </row>
    <row r="17" spans="1:14">
      <c r="A17" s="215"/>
      <c r="B17" s="216" t="s">
        <v>16</v>
      </c>
      <c r="C17" s="643"/>
      <c r="D17" s="613"/>
      <c r="E17" s="613"/>
      <c r="F17" s="624">
        <v>53000</v>
      </c>
      <c r="G17" s="603"/>
      <c r="H17" s="613"/>
      <c r="I17" s="624"/>
      <c r="J17" s="624">
        <v>0</v>
      </c>
      <c r="K17" s="624">
        <v>0</v>
      </c>
      <c r="L17" s="613"/>
      <c r="M17" s="204">
        <f t="shared" si="0"/>
        <v>53000</v>
      </c>
    </row>
    <row r="18" spans="1:14">
      <c r="A18" s="217" t="s">
        <v>17</v>
      </c>
      <c r="B18" s="218" t="s">
        <v>1</v>
      </c>
      <c r="C18" s="640">
        <f t="shared" ref="C18:L18" si="3">SUM(C19:C24)</f>
        <v>536232</v>
      </c>
      <c r="D18" s="610">
        <f t="shared" si="3"/>
        <v>553584</v>
      </c>
      <c r="E18" s="610">
        <f t="shared" si="3"/>
        <v>195952.92</v>
      </c>
      <c r="F18" s="620">
        <f t="shared" si="3"/>
        <v>433080</v>
      </c>
      <c r="G18" s="600">
        <f t="shared" si="3"/>
        <v>217080</v>
      </c>
      <c r="H18" s="610">
        <f t="shared" si="3"/>
        <v>538800</v>
      </c>
      <c r="I18" s="620">
        <f t="shared" si="3"/>
        <v>85260</v>
      </c>
      <c r="J18" s="620">
        <f t="shared" si="3"/>
        <v>104280</v>
      </c>
      <c r="K18" s="620">
        <f t="shared" si="3"/>
        <v>330984</v>
      </c>
      <c r="L18" s="610">
        <f t="shared" si="3"/>
        <v>374324</v>
      </c>
      <c r="M18" s="204">
        <f t="shared" si="0"/>
        <v>3369576.92</v>
      </c>
    </row>
    <row r="19" spans="1:14" s="205" customFormat="1">
      <c r="A19" s="209"/>
      <c r="B19" s="220" t="s">
        <v>18</v>
      </c>
      <c r="C19" s="641"/>
      <c r="D19" s="614"/>
      <c r="E19" s="614"/>
      <c r="F19" s="625"/>
      <c r="G19" s="604"/>
      <c r="H19" s="614"/>
      <c r="I19" s="625"/>
      <c r="J19" s="625"/>
      <c r="K19" s="625"/>
      <c r="L19" s="637"/>
      <c r="M19" s="204">
        <f t="shared" si="0"/>
        <v>0</v>
      </c>
    </row>
    <row r="20" spans="1:14" s="205" customFormat="1">
      <c r="A20" s="209"/>
      <c r="B20" s="221" t="s">
        <v>19</v>
      </c>
      <c r="C20" s="641">
        <v>141528</v>
      </c>
      <c r="D20" s="614">
        <v>302604</v>
      </c>
      <c r="E20" s="614">
        <v>176230.92</v>
      </c>
      <c r="F20" s="622">
        <v>216000</v>
      </c>
      <c r="G20" s="601"/>
      <c r="H20" s="611">
        <v>210720</v>
      </c>
      <c r="I20" s="622"/>
      <c r="J20" s="622"/>
      <c r="K20" s="622">
        <v>153636</v>
      </c>
      <c r="L20" s="611">
        <v>144924</v>
      </c>
      <c r="M20" s="204">
        <f t="shared" si="0"/>
        <v>1345642.92</v>
      </c>
      <c r="N20" s="222"/>
    </row>
    <row r="21" spans="1:14" s="205" customFormat="1">
      <c r="A21" s="209"/>
      <c r="B21" s="221" t="s">
        <v>20</v>
      </c>
      <c r="C21" s="641">
        <v>88668</v>
      </c>
      <c r="D21" s="614">
        <v>85260</v>
      </c>
      <c r="E21" s="614">
        <v>19722</v>
      </c>
      <c r="F21" s="622">
        <v>112800</v>
      </c>
      <c r="G21" s="601">
        <v>112800</v>
      </c>
      <c r="H21" s="611">
        <v>99600</v>
      </c>
      <c r="I21" s="622">
        <v>85260</v>
      </c>
      <c r="J21" s="622">
        <v>104280</v>
      </c>
      <c r="K21" s="622">
        <v>84084</v>
      </c>
      <c r="L21" s="611">
        <v>58160</v>
      </c>
      <c r="M21" s="204">
        <f t="shared" si="0"/>
        <v>850634</v>
      </c>
      <c r="N21" s="222"/>
    </row>
    <row r="22" spans="1:14" s="205" customFormat="1">
      <c r="A22" s="209"/>
      <c r="B22" s="213" t="s">
        <v>21</v>
      </c>
      <c r="C22" s="641">
        <f>112128+112128</f>
        <v>224256</v>
      </c>
      <c r="D22" s="614"/>
      <c r="E22" s="614"/>
      <c r="F22" s="634"/>
      <c r="G22" s="605"/>
      <c r="H22" s="614">
        <v>137400</v>
      </c>
      <c r="I22" s="622"/>
      <c r="J22" s="622"/>
      <c r="K22" s="628"/>
      <c r="L22" s="614"/>
      <c r="M22" s="204">
        <f t="shared" si="0"/>
        <v>361656</v>
      </c>
      <c r="N22" s="222"/>
    </row>
    <row r="23" spans="1:14" s="205" customFormat="1">
      <c r="A23" s="209"/>
      <c r="B23" s="213" t="s">
        <v>22</v>
      </c>
      <c r="C23" s="641"/>
      <c r="D23" s="614">
        <v>82860</v>
      </c>
      <c r="E23" s="614"/>
      <c r="F23" s="635"/>
      <c r="G23" s="604"/>
      <c r="H23" s="614"/>
      <c r="I23" s="625"/>
      <c r="J23" s="625"/>
      <c r="K23" s="625"/>
      <c r="L23" s="638">
        <v>84000</v>
      </c>
      <c r="M23" s="204">
        <f t="shared" si="0"/>
        <v>166860</v>
      </c>
    </row>
    <row r="24" spans="1:14" s="205" customFormat="1">
      <c r="A24" s="223"/>
      <c r="B24" s="213" t="s">
        <v>250</v>
      </c>
      <c r="C24" s="641">
        <v>81780</v>
      </c>
      <c r="D24" s="614">
        <v>82860</v>
      </c>
      <c r="E24" s="614"/>
      <c r="F24" s="625">
        <v>104280</v>
      </c>
      <c r="G24" s="604">
        <v>104280</v>
      </c>
      <c r="H24" s="611">
        <v>91080</v>
      </c>
      <c r="I24" s="625"/>
      <c r="J24" s="625"/>
      <c r="K24" s="622">
        <v>93264</v>
      </c>
      <c r="L24" s="611">
        <v>87240</v>
      </c>
      <c r="M24" s="204">
        <f t="shared" si="0"/>
        <v>644784</v>
      </c>
    </row>
    <row r="25" spans="1:14" s="224" customFormat="1">
      <c r="C25" s="644"/>
      <c r="D25" s="616"/>
      <c r="E25" s="616"/>
      <c r="F25" s="629"/>
      <c r="G25" s="606"/>
      <c r="H25" s="616"/>
      <c r="I25" s="629"/>
      <c r="J25" s="629"/>
      <c r="K25" s="629"/>
      <c r="L25" s="616"/>
      <c r="M25" s="204"/>
    </row>
    <row r="26" spans="1:14" s="227" customFormat="1">
      <c r="A26" s="225" t="s">
        <v>24</v>
      </c>
      <c r="B26" s="226"/>
      <c r="C26" s="640">
        <v>120000</v>
      </c>
      <c r="D26" s="610">
        <v>103680</v>
      </c>
      <c r="E26" s="610">
        <v>132540</v>
      </c>
      <c r="F26" s="620">
        <v>88800</v>
      </c>
      <c r="G26" s="600">
        <v>109500</v>
      </c>
      <c r="H26" s="610">
        <v>97200</v>
      </c>
      <c r="I26" s="620">
        <v>109500</v>
      </c>
      <c r="J26" s="620">
        <v>102600</v>
      </c>
      <c r="K26" s="630">
        <v>0</v>
      </c>
      <c r="L26" s="610">
        <v>104400</v>
      </c>
      <c r="M26" s="204">
        <f t="shared" si="0"/>
        <v>968220</v>
      </c>
      <c r="N26" s="200"/>
    </row>
    <row r="27" spans="1:14" s="227" customFormat="1">
      <c r="A27" s="225" t="s">
        <v>25</v>
      </c>
      <c r="B27" s="226"/>
      <c r="C27" s="640">
        <v>24000</v>
      </c>
      <c r="D27" s="610">
        <v>24000</v>
      </c>
      <c r="E27" s="610">
        <v>24000</v>
      </c>
      <c r="F27" s="620">
        <v>24000</v>
      </c>
      <c r="G27" s="600">
        <v>24000</v>
      </c>
      <c r="H27" s="610">
        <v>24000</v>
      </c>
      <c r="I27" s="620"/>
      <c r="J27" s="620">
        <v>31700</v>
      </c>
      <c r="K27" s="630">
        <v>24000</v>
      </c>
      <c r="L27" s="610">
        <v>24000</v>
      </c>
      <c r="M27" s="204">
        <f t="shared" si="0"/>
        <v>223700</v>
      </c>
      <c r="N27" s="200"/>
    </row>
    <row r="28" spans="1:14" s="227" customFormat="1">
      <c r="A28" s="225" t="s">
        <v>26</v>
      </c>
      <c r="B28" s="226"/>
      <c r="C28" s="640">
        <v>2000</v>
      </c>
      <c r="D28" s="610">
        <v>6000</v>
      </c>
      <c r="E28" s="610"/>
      <c r="F28" s="620"/>
      <c r="G28" s="600">
        <v>12000</v>
      </c>
      <c r="H28" s="610">
        <v>36000</v>
      </c>
      <c r="I28" s="620">
        <v>2400</v>
      </c>
      <c r="J28" s="620"/>
      <c r="K28" s="630">
        <v>600</v>
      </c>
      <c r="L28" s="610"/>
      <c r="M28" s="204">
        <f t="shared" si="0"/>
        <v>59000</v>
      </c>
      <c r="N28" s="200"/>
    </row>
    <row r="29" spans="1:14" s="227" customFormat="1">
      <c r="A29" s="228"/>
      <c r="C29" s="645"/>
      <c r="D29" s="617"/>
      <c r="E29" s="617"/>
      <c r="F29" s="631"/>
      <c r="G29" s="607"/>
      <c r="H29" s="617"/>
      <c r="I29" s="631"/>
      <c r="J29" s="631"/>
      <c r="K29" s="631"/>
      <c r="L29" s="617"/>
      <c r="M29" s="204">
        <f t="shared" si="0"/>
        <v>0</v>
      </c>
      <c r="N29" s="200"/>
    </row>
    <row r="30" spans="1:14" ht="22.15" customHeight="1">
      <c r="A30" s="1106"/>
      <c r="B30" s="1106"/>
      <c r="C30" s="646"/>
      <c r="D30" s="618"/>
      <c r="E30" s="618"/>
      <c r="F30" s="632"/>
      <c r="G30" s="608"/>
      <c r="H30" s="618"/>
      <c r="I30" s="632"/>
      <c r="J30" s="632"/>
      <c r="K30" s="632"/>
      <c r="L30" s="618"/>
      <c r="M30" s="204">
        <f t="shared" si="0"/>
        <v>0</v>
      </c>
    </row>
    <row r="31" spans="1:14" ht="36" customHeight="1">
      <c r="A31" s="1107" t="s">
        <v>28</v>
      </c>
      <c r="B31" s="1107"/>
      <c r="C31" s="647">
        <f>+C6+C12+C18+C26+C27+C28</f>
        <v>831232</v>
      </c>
      <c r="D31" s="647">
        <f t="shared" ref="D31:L31" si="4">+D6+D12+D18+D26+D27+D28</f>
        <v>759529</v>
      </c>
      <c r="E31" s="647">
        <f t="shared" si="4"/>
        <v>534855.64</v>
      </c>
      <c r="F31" s="647">
        <f>+F6+F12+F18+F26+F27+F28</f>
        <v>686540</v>
      </c>
      <c r="G31" s="647">
        <f t="shared" si="4"/>
        <v>413632</v>
      </c>
      <c r="H31" s="647">
        <f t="shared" si="4"/>
        <v>802976</v>
      </c>
      <c r="I31" s="647">
        <f t="shared" si="4"/>
        <v>321479.83999999997</v>
      </c>
      <c r="J31" s="647">
        <f t="shared" si="4"/>
        <v>291434.23</v>
      </c>
      <c r="K31" s="647">
        <f t="shared" si="4"/>
        <v>418784</v>
      </c>
      <c r="L31" s="647">
        <f t="shared" si="4"/>
        <v>617570.68999999994</v>
      </c>
      <c r="M31" s="204"/>
    </row>
    <row r="35" spans="3:3">
      <c r="C35" s="229" t="s">
        <v>29</v>
      </c>
    </row>
  </sheetData>
  <mergeCells count="15">
    <mergeCell ref="A30:B30"/>
    <mergeCell ref="A31:B31"/>
    <mergeCell ref="A1:M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55000000000000004" right="0.17" top="0.28000000000000003" bottom="0.25" header="0.22" footer="0.15"/>
  <pageSetup paperSize="9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0"/>
  <sheetViews>
    <sheetView zoomScale="70" zoomScaleNormal="7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M32" sqref="M32"/>
    </sheetView>
  </sheetViews>
  <sheetFormatPr defaultColWidth="14.375" defaultRowHeight="23.25"/>
  <cols>
    <col min="1" max="1" width="11.125" style="836" customWidth="1"/>
    <col min="2" max="2" width="11.625" style="836" customWidth="1"/>
    <col min="3" max="3" width="12.375" style="836" customWidth="1"/>
    <col min="4" max="4" width="11.625" style="836" customWidth="1"/>
    <col min="5" max="5" width="11.875" style="836" customWidth="1"/>
    <col min="6" max="6" width="12.25" style="836" customWidth="1"/>
    <col min="7" max="7" width="12.125" style="836" customWidth="1"/>
    <col min="8" max="8" width="12.625" style="836" customWidth="1"/>
    <col min="9" max="9" width="13.875" style="836" customWidth="1"/>
    <col min="10" max="10" width="14" style="836" customWidth="1"/>
    <col min="11" max="11" width="11.5" style="836" customWidth="1"/>
    <col min="12" max="12" width="11.625" style="836" customWidth="1"/>
    <col min="13" max="13" width="13.75" style="836" customWidth="1"/>
    <col min="14" max="14" width="11.875" style="836" customWidth="1"/>
    <col min="15" max="15" width="12.375" style="836" customWidth="1"/>
    <col min="16" max="16384" width="14.375" style="836"/>
  </cols>
  <sheetData>
    <row r="1" spans="1:15" ht="29.25">
      <c r="A1" s="1121" t="s">
        <v>104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  <c r="N1" s="1121"/>
      <c r="O1" s="1121"/>
    </row>
    <row r="2" spans="1:15">
      <c r="A2" s="942"/>
      <c r="B2" s="1122" t="s">
        <v>0</v>
      </c>
      <c r="C2" s="1124" t="s">
        <v>89</v>
      </c>
      <c r="D2" s="1126" t="s">
        <v>90</v>
      </c>
      <c r="E2" s="965" t="s">
        <v>91</v>
      </c>
      <c r="F2" s="1124" t="s">
        <v>92</v>
      </c>
      <c r="G2" s="965" t="s">
        <v>91</v>
      </c>
      <c r="H2" s="1124" t="s">
        <v>93</v>
      </c>
      <c r="I2" s="1126" t="s">
        <v>94</v>
      </c>
      <c r="J2" s="965" t="s">
        <v>91</v>
      </c>
      <c r="K2" s="1124" t="s">
        <v>95</v>
      </c>
      <c r="L2" s="1126" t="s">
        <v>96</v>
      </c>
      <c r="M2" s="977" t="s">
        <v>97</v>
      </c>
      <c r="N2" s="1124" t="s">
        <v>98</v>
      </c>
      <c r="O2" s="1131" t="s">
        <v>1</v>
      </c>
    </row>
    <row r="3" spans="1:15">
      <c r="A3" s="87" t="s">
        <v>2</v>
      </c>
      <c r="B3" s="1123"/>
      <c r="C3" s="1125"/>
      <c r="D3" s="1127"/>
      <c r="E3" s="966" t="s">
        <v>99</v>
      </c>
      <c r="F3" s="1125"/>
      <c r="G3" s="966" t="s">
        <v>100</v>
      </c>
      <c r="H3" s="1125"/>
      <c r="I3" s="1127"/>
      <c r="J3" s="966" t="s">
        <v>101</v>
      </c>
      <c r="K3" s="1128"/>
      <c r="L3" s="1129"/>
      <c r="M3" s="978" t="s">
        <v>102</v>
      </c>
      <c r="N3" s="1125"/>
      <c r="O3" s="1132"/>
    </row>
    <row r="4" spans="1:15">
      <c r="A4" s="88" t="s">
        <v>3</v>
      </c>
      <c r="B4" s="837"/>
      <c r="C4" s="979">
        <v>7649</v>
      </c>
      <c r="D4" s="967">
        <v>2542</v>
      </c>
      <c r="E4" s="967">
        <v>2202</v>
      </c>
      <c r="F4" s="885">
        <v>6009</v>
      </c>
      <c r="G4" s="967">
        <v>3567</v>
      </c>
      <c r="H4" s="979">
        <v>4660</v>
      </c>
      <c r="I4" s="967">
        <v>4024</v>
      </c>
      <c r="J4" s="973">
        <v>2313</v>
      </c>
      <c r="K4" s="979">
        <v>3242</v>
      </c>
      <c r="L4" s="967">
        <v>2725</v>
      </c>
      <c r="M4" s="979">
        <v>4417</v>
      </c>
      <c r="N4" s="979">
        <v>7105</v>
      </c>
      <c r="O4" s="943">
        <f t="shared" ref="O4:O11" si="0">SUM(C4:N4)</f>
        <v>50455</v>
      </c>
    </row>
    <row r="5" spans="1:15">
      <c r="A5" s="89" t="s">
        <v>4</v>
      </c>
      <c r="B5" s="837"/>
      <c r="C5" s="979">
        <v>4873</v>
      </c>
      <c r="D5" s="967">
        <v>1482</v>
      </c>
      <c r="E5" s="967">
        <v>1917</v>
      </c>
      <c r="F5" s="885">
        <v>3710</v>
      </c>
      <c r="G5" s="967">
        <v>2767</v>
      </c>
      <c r="H5" s="979">
        <v>3909</v>
      </c>
      <c r="I5" s="967">
        <v>2757</v>
      </c>
      <c r="J5" s="973">
        <v>2709</v>
      </c>
      <c r="K5" s="979">
        <v>3196</v>
      </c>
      <c r="L5" s="967">
        <v>2043</v>
      </c>
      <c r="M5" s="979">
        <v>3423</v>
      </c>
      <c r="N5" s="979">
        <v>3132</v>
      </c>
      <c r="O5" s="943">
        <f t="shared" si="0"/>
        <v>35918</v>
      </c>
    </row>
    <row r="6" spans="1:15">
      <c r="A6" s="944" t="s">
        <v>5</v>
      </c>
      <c r="B6" s="840" t="s">
        <v>88</v>
      </c>
      <c r="C6" s="841">
        <v>33634.870000000003</v>
      </c>
      <c r="D6" s="871">
        <f>SUM(D7:D11)</f>
        <v>48252</v>
      </c>
      <c r="E6" s="871">
        <f>SUM(E7:E11)</f>
        <v>27096.65</v>
      </c>
      <c r="F6" s="841">
        <f t="shared" ref="F6:O6" si="1">SUM(F7:F11)</f>
        <v>99268.09</v>
      </c>
      <c r="G6" s="871">
        <f t="shared" si="1"/>
        <v>29264.23</v>
      </c>
      <c r="H6" s="841">
        <f t="shared" si="1"/>
        <v>48997</v>
      </c>
      <c r="I6" s="871">
        <f t="shared" si="1"/>
        <v>25051.95</v>
      </c>
      <c r="J6" s="871">
        <f t="shared" si="1"/>
        <v>43052</v>
      </c>
      <c r="K6" s="841">
        <f t="shared" si="1"/>
        <v>32778.009999999995</v>
      </c>
      <c r="L6" s="871">
        <f t="shared" si="1"/>
        <v>20170</v>
      </c>
      <c r="M6" s="841">
        <f t="shared" si="1"/>
        <v>44458.490000000005</v>
      </c>
      <c r="N6" s="841">
        <f t="shared" si="1"/>
        <v>32546</v>
      </c>
      <c r="O6" s="841">
        <f t="shared" si="1"/>
        <v>484569.29000000004</v>
      </c>
    </row>
    <row r="7" spans="1:15">
      <c r="A7" s="843"/>
      <c r="B7" s="844" t="s">
        <v>6</v>
      </c>
      <c r="C7" s="982">
        <v>1266</v>
      </c>
      <c r="D7" s="968">
        <v>2400</v>
      </c>
      <c r="E7" s="968">
        <v>1650</v>
      </c>
      <c r="F7" s="981">
        <v>13401.26</v>
      </c>
      <c r="G7" s="873"/>
      <c r="H7" s="982">
        <v>0</v>
      </c>
      <c r="I7" s="974">
        <v>548</v>
      </c>
      <c r="J7" s="974">
        <v>1200</v>
      </c>
      <c r="K7" s="980">
        <v>0</v>
      </c>
      <c r="L7" s="974">
        <v>0</v>
      </c>
      <c r="M7" s="980">
        <v>3000</v>
      </c>
      <c r="N7" s="981">
        <v>566</v>
      </c>
      <c r="O7" s="845">
        <f t="shared" si="0"/>
        <v>24031.260000000002</v>
      </c>
    </row>
    <row r="8" spans="1:15">
      <c r="A8" s="843"/>
      <c r="B8" s="848" t="s">
        <v>7</v>
      </c>
      <c r="C8" s="982">
        <v>27251.06</v>
      </c>
      <c r="D8" s="968">
        <v>32400</v>
      </c>
      <c r="E8" s="968">
        <v>13578.86</v>
      </c>
      <c r="F8" s="981">
        <v>74691.58</v>
      </c>
      <c r="G8" s="872">
        <v>19732.48</v>
      </c>
      <c r="H8" s="982">
        <v>37585</v>
      </c>
      <c r="I8" s="974">
        <v>10035.9</v>
      </c>
      <c r="J8" s="974">
        <v>27500</v>
      </c>
      <c r="K8" s="980">
        <v>20493.009999999998</v>
      </c>
      <c r="L8" s="974">
        <v>12250</v>
      </c>
      <c r="M8" s="980">
        <v>29905.74</v>
      </c>
      <c r="N8" s="981">
        <v>17838</v>
      </c>
      <c r="O8" s="845">
        <f t="shared" si="0"/>
        <v>323261.63</v>
      </c>
    </row>
    <row r="9" spans="1:15">
      <c r="A9" s="843"/>
      <c r="B9" s="848" t="s">
        <v>8</v>
      </c>
      <c r="C9" s="982">
        <v>3646.56</v>
      </c>
      <c r="D9" s="968"/>
      <c r="E9" s="968">
        <v>1393.04</v>
      </c>
      <c r="F9" s="981">
        <v>3197.25</v>
      </c>
      <c r="G9" s="872"/>
      <c r="H9" s="982">
        <v>1831</v>
      </c>
      <c r="I9" s="974">
        <v>4568.05</v>
      </c>
      <c r="J9" s="974">
        <v>3300</v>
      </c>
      <c r="K9" s="980">
        <v>2704</v>
      </c>
      <c r="L9" s="974">
        <v>3960</v>
      </c>
      <c r="M9" s="980">
        <v>1531.75</v>
      </c>
      <c r="N9" s="981">
        <v>7062</v>
      </c>
      <c r="O9" s="845">
        <f t="shared" si="0"/>
        <v>33193.65</v>
      </c>
    </row>
    <row r="10" spans="1:15">
      <c r="A10" s="843"/>
      <c r="B10" s="848" t="s">
        <v>9</v>
      </c>
      <c r="C10" s="982">
        <v>1471.25</v>
      </c>
      <c r="D10" s="968">
        <v>9600</v>
      </c>
      <c r="E10" s="968">
        <v>6943.75</v>
      </c>
      <c r="F10" s="981">
        <v>4126</v>
      </c>
      <c r="G10" s="872">
        <v>5679.75</v>
      </c>
      <c r="H10" s="982">
        <v>6050</v>
      </c>
      <c r="I10" s="974">
        <v>4950</v>
      </c>
      <c r="J10" s="974">
        <v>7200</v>
      </c>
      <c r="K10" s="980">
        <v>6050</v>
      </c>
      <c r="L10" s="974">
        <v>3960</v>
      </c>
      <c r="M10" s="980">
        <v>6490</v>
      </c>
      <c r="N10" s="981">
        <v>7080</v>
      </c>
      <c r="O10" s="845">
        <f t="shared" si="0"/>
        <v>69600.75</v>
      </c>
    </row>
    <row r="11" spans="1:15">
      <c r="A11" s="849"/>
      <c r="B11" s="848" t="s">
        <v>10</v>
      </c>
      <c r="C11" s="982"/>
      <c r="D11" s="968">
        <v>3852</v>
      </c>
      <c r="E11" s="968">
        <v>3531</v>
      </c>
      <c r="F11" s="982">
        <v>3852</v>
      </c>
      <c r="G11" s="968">
        <v>3852</v>
      </c>
      <c r="H11" s="982">
        <v>3531</v>
      </c>
      <c r="I11" s="968">
        <v>4950</v>
      </c>
      <c r="J11" s="968">
        <v>3852</v>
      </c>
      <c r="K11" s="982">
        <v>3531</v>
      </c>
      <c r="L11" s="968">
        <v>0</v>
      </c>
      <c r="M11" s="982">
        <v>3531</v>
      </c>
      <c r="N11" s="982"/>
      <c r="O11" s="845">
        <f t="shared" si="0"/>
        <v>34482</v>
      </c>
    </row>
    <row r="12" spans="1:15">
      <c r="A12" s="945" t="s">
        <v>11</v>
      </c>
      <c r="B12" s="851" t="s">
        <v>86</v>
      </c>
      <c r="C12" s="946">
        <f>SUM(C13:C17)</f>
        <v>167089</v>
      </c>
      <c r="D12" s="969">
        <f t="shared" ref="D12:N12" si="2">SUM(D13:D17)</f>
        <v>44000</v>
      </c>
      <c r="E12" s="969">
        <f t="shared" si="2"/>
        <v>0</v>
      </c>
      <c r="F12" s="946">
        <f t="shared" si="2"/>
        <v>68930</v>
      </c>
      <c r="G12" s="969">
        <f t="shared" si="2"/>
        <v>91023</v>
      </c>
      <c r="H12" s="946">
        <f t="shared" si="2"/>
        <v>54203</v>
      </c>
      <c r="I12" s="969">
        <f t="shared" si="2"/>
        <v>367244.9</v>
      </c>
      <c r="J12" s="969">
        <f t="shared" si="2"/>
        <v>130000</v>
      </c>
      <c r="K12" s="946">
        <f t="shared" si="2"/>
        <v>260830</v>
      </c>
      <c r="L12" s="969">
        <f t="shared" si="2"/>
        <v>46716</v>
      </c>
      <c r="M12" s="946">
        <f t="shared" si="2"/>
        <v>27445</v>
      </c>
      <c r="N12" s="946">
        <f t="shared" si="2"/>
        <v>84152</v>
      </c>
      <c r="O12" s="946">
        <f t="shared" ref="O12:O24" si="3">SUM(C12:N12)</f>
        <v>1341632.8999999999</v>
      </c>
    </row>
    <row r="13" spans="1:15">
      <c r="A13" s="843"/>
      <c r="B13" s="848" t="s">
        <v>12</v>
      </c>
      <c r="C13" s="982">
        <v>67809</v>
      </c>
      <c r="D13" s="968">
        <v>15000</v>
      </c>
      <c r="E13" s="968"/>
      <c r="F13" s="981">
        <v>16230</v>
      </c>
      <c r="G13" s="872">
        <v>10553</v>
      </c>
      <c r="H13" s="982">
        <v>13845</v>
      </c>
      <c r="I13" s="974">
        <v>0</v>
      </c>
      <c r="J13" s="974">
        <v>40000</v>
      </c>
      <c r="K13" s="980">
        <v>10807</v>
      </c>
      <c r="L13" s="974">
        <v>12320</v>
      </c>
      <c r="M13" s="980">
        <v>6245</v>
      </c>
      <c r="N13" s="981">
        <v>10294</v>
      </c>
      <c r="O13" s="845">
        <f t="shared" si="3"/>
        <v>203103</v>
      </c>
    </row>
    <row r="14" spans="1:15">
      <c r="A14" s="843"/>
      <c r="B14" s="848" t="s">
        <v>13</v>
      </c>
      <c r="C14" s="982">
        <v>9730</v>
      </c>
      <c r="D14" s="968">
        <v>9000</v>
      </c>
      <c r="E14" s="968"/>
      <c r="F14" s="981">
        <v>3490</v>
      </c>
      <c r="G14" s="872">
        <v>11530</v>
      </c>
      <c r="H14" s="982">
        <v>18500</v>
      </c>
      <c r="I14" s="974">
        <v>0</v>
      </c>
      <c r="J14" s="974">
        <v>20000</v>
      </c>
      <c r="K14" s="980">
        <v>7303</v>
      </c>
      <c r="L14" s="974">
        <v>9086</v>
      </c>
      <c r="M14" s="980">
        <v>6200</v>
      </c>
      <c r="N14" s="983">
        <v>4483</v>
      </c>
      <c r="O14" s="845">
        <f t="shared" si="3"/>
        <v>99322</v>
      </c>
    </row>
    <row r="15" spans="1:15">
      <c r="A15" s="843"/>
      <c r="B15" s="848" t="s">
        <v>14</v>
      </c>
      <c r="C15" s="982">
        <v>8500</v>
      </c>
      <c r="D15" s="968">
        <v>15000</v>
      </c>
      <c r="E15" s="968"/>
      <c r="F15" s="981">
        <v>49210</v>
      </c>
      <c r="G15" s="872">
        <v>68940</v>
      </c>
      <c r="H15" s="982">
        <v>21858</v>
      </c>
      <c r="I15" s="974">
        <v>58990</v>
      </c>
      <c r="J15" s="974">
        <v>20000</v>
      </c>
      <c r="K15" s="980">
        <v>47520</v>
      </c>
      <c r="L15" s="974">
        <v>25310</v>
      </c>
      <c r="M15" s="980">
        <v>15000</v>
      </c>
      <c r="N15" s="983">
        <v>15875</v>
      </c>
      <c r="O15" s="845">
        <f t="shared" si="3"/>
        <v>346203</v>
      </c>
    </row>
    <row r="16" spans="1:15">
      <c r="A16" s="843"/>
      <c r="B16" s="848" t="s">
        <v>15</v>
      </c>
      <c r="C16" s="982"/>
      <c r="D16" s="968"/>
      <c r="E16" s="968"/>
      <c r="F16" s="981">
        <v>0</v>
      </c>
      <c r="G16" s="872"/>
      <c r="H16" s="982">
        <v>0</v>
      </c>
      <c r="I16" s="974">
        <v>0</v>
      </c>
      <c r="J16" s="974" t="s">
        <v>103</v>
      </c>
      <c r="K16" s="980">
        <v>0</v>
      </c>
      <c r="L16" s="974"/>
      <c r="M16" s="984" t="s">
        <v>103</v>
      </c>
      <c r="N16" s="983"/>
      <c r="O16" s="845">
        <f t="shared" si="3"/>
        <v>0</v>
      </c>
    </row>
    <row r="17" spans="1:16">
      <c r="A17" s="849"/>
      <c r="B17" s="848" t="s">
        <v>16</v>
      </c>
      <c r="C17" s="982">
        <v>81050</v>
      </c>
      <c r="D17" s="968">
        <v>5000</v>
      </c>
      <c r="E17" s="968"/>
      <c r="F17" s="981">
        <v>0</v>
      </c>
      <c r="G17" s="872"/>
      <c r="H17" s="982">
        <v>0</v>
      </c>
      <c r="I17" s="968">
        <v>308254.90000000002</v>
      </c>
      <c r="J17" s="968">
        <v>50000</v>
      </c>
      <c r="K17" s="982">
        <v>195200</v>
      </c>
      <c r="L17" s="968"/>
      <c r="M17" s="984" t="s">
        <v>103</v>
      </c>
      <c r="N17" s="981">
        <v>53500</v>
      </c>
      <c r="O17" s="845">
        <f t="shared" si="3"/>
        <v>693004.9</v>
      </c>
    </row>
    <row r="18" spans="1:16">
      <c r="A18" s="945" t="s">
        <v>17</v>
      </c>
      <c r="B18" s="851" t="s">
        <v>87</v>
      </c>
      <c r="C18" s="946">
        <f>SUM(C19:C24)</f>
        <v>142934</v>
      </c>
      <c r="D18" s="969">
        <f t="shared" ref="D18:N18" si="4">SUM(D19:D24)</f>
        <v>96000</v>
      </c>
      <c r="E18" s="969">
        <f t="shared" si="4"/>
        <v>79387.649999999994</v>
      </c>
      <c r="F18" s="946">
        <f t="shared" si="4"/>
        <v>258995</v>
      </c>
      <c r="G18" s="969">
        <f t="shared" si="4"/>
        <v>80889</v>
      </c>
      <c r="H18" s="946">
        <f t="shared" si="4"/>
        <v>83340</v>
      </c>
      <c r="I18" s="969">
        <f t="shared" si="4"/>
        <v>670140</v>
      </c>
      <c r="J18" s="969">
        <f t="shared" si="4"/>
        <v>129745</v>
      </c>
      <c r="K18" s="946">
        <f t="shared" si="4"/>
        <v>158488</v>
      </c>
      <c r="L18" s="969">
        <f t="shared" si="4"/>
        <v>169586</v>
      </c>
      <c r="M18" s="946">
        <f t="shared" si="4"/>
        <v>81151</v>
      </c>
      <c r="N18" s="946">
        <f t="shared" si="4"/>
        <v>109311</v>
      </c>
      <c r="O18" s="841">
        <f t="shared" si="3"/>
        <v>2059966.65</v>
      </c>
    </row>
    <row r="19" spans="1:16">
      <c r="A19" s="843"/>
      <c r="B19" s="855" t="s">
        <v>18</v>
      </c>
      <c r="C19" s="982"/>
      <c r="D19" s="968"/>
      <c r="E19" s="968"/>
      <c r="F19" s="981">
        <v>0</v>
      </c>
      <c r="G19" s="872"/>
      <c r="H19" s="982"/>
      <c r="I19" s="968"/>
      <c r="J19" s="974" t="s">
        <v>103</v>
      </c>
      <c r="K19" s="982"/>
      <c r="L19" s="968"/>
      <c r="M19" s="984" t="s">
        <v>103</v>
      </c>
      <c r="N19" s="983"/>
      <c r="O19" s="845">
        <f t="shared" si="3"/>
        <v>0</v>
      </c>
    </row>
    <row r="20" spans="1:16">
      <c r="A20" s="843"/>
      <c r="B20" s="856" t="s">
        <v>19</v>
      </c>
      <c r="C20" s="982">
        <v>142934</v>
      </c>
      <c r="D20" s="968"/>
      <c r="E20" s="968"/>
      <c r="F20" s="981">
        <v>0</v>
      </c>
      <c r="G20" s="872"/>
      <c r="H20" s="982"/>
      <c r="I20" s="968">
        <v>584880</v>
      </c>
      <c r="J20" s="975">
        <v>129745</v>
      </c>
      <c r="K20" s="982"/>
      <c r="L20" s="968"/>
      <c r="M20" s="984" t="s">
        <v>103</v>
      </c>
      <c r="N20" s="985"/>
      <c r="O20" s="845">
        <f t="shared" si="3"/>
        <v>857559</v>
      </c>
    </row>
    <row r="21" spans="1:16">
      <c r="A21" s="843"/>
      <c r="B21" s="856" t="s">
        <v>20</v>
      </c>
      <c r="C21" s="982"/>
      <c r="D21" s="968">
        <v>96000</v>
      </c>
      <c r="E21" s="968">
        <v>79387.649999999994</v>
      </c>
      <c r="F21" s="981">
        <v>78155</v>
      </c>
      <c r="G21" s="872">
        <v>80889</v>
      </c>
      <c r="H21" s="982">
        <v>83340</v>
      </c>
      <c r="I21" s="974">
        <v>85260</v>
      </c>
      <c r="J21" s="974" t="s">
        <v>103</v>
      </c>
      <c r="K21" s="980">
        <v>77088</v>
      </c>
      <c r="L21" s="974">
        <v>47166</v>
      </c>
      <c r="M21" s="984" t="s">
        <v>103</v>
      </c>
      <c r="N21" s="983">
        <v>81279</v>
      </c>
      <c r="O21" s="845">
        <f t="shared" si="3"/>
        <v>708564.65</v>
      </c>
    </row>
    <row r="22" spans="1:16">
      <c r="A22" s="843"/>
      <c r="B22" s="848" t="s">
        <v>21</v>
      </c>
      <c r="C22" s="982"/>
      <c r="D22" s="968"/>
      <c r="E22" s="968"/>
      <c r="F22" s="981">
        <v>104885</v>
      </c>
      <c r="G22" s="872"/>
      <c r="H22" s="986"/>
      <c r="I22" s="968"/>
      <c r="J22" s="974" t="s">
        <v>103</v>
      </c>
      <c r="K22" s="982"/>
      <c r="L22" s="968">
        <v>44925</v>
      </c>
      <c r="M22" s="984" t="s">
        <v>103</v>
      </c>
      <c r="N22" s="981">
        <v>28032</v>
      </c>
      <c r="O22" s="845">
        <f t="shared" si="3"/>
        <v>177842</v>
      </c>
    </row>
    <row r="23" spans="1:16">
      <c r="A23" s="843"/>
      <c r="B23" s="848" t="s">
        <v>22</v>
      </c>
      <c r="C23" s="982"/>
      <c r="D23" s="968"/>
      <c r="E23" s="968"/>
      <c r="F23" s="987">
        <v>0</v>
      </c>
      <c r="G23" s="872"/>
      <c r="H23" s="982"/>
      <c r="I23" s="968"/>
      <c r="J23" s="974" t="s">
        <v>103</v>
      </c>
      <c r="K23" s="982"/>
      <c r="L23" s="968"/>
      <c r="M23" s="984">
        <v>2160</v>
      </c>
      <c r="N23" s="981"/>
      <c r="O23" s="845">
        <f t="shared" si="3"/>
        <v>2160</v>
      </c>
    </row>
    <row r="24" spans="1:16">
      <c r="A24" s="849"/>
      <c r="B24" s="848" t="s">
        <v>23</v>
      </c>
      <c r="C24" s="982"/>
      <c r="D24" s="968"/>
      <c r="E24" s="968"/>
      <c r="F24" s="981">
        <v>75955</v>
      </c>
      <c r="G24" s="872"/>
      <c r="H24" s="992"/>
      <c r="I24" s="968">
        <v>0</v>
      </c>
      <c r="J24" s="974" t="s">
        <v>103</v>
      </c>
      <c r="K24" s="982">
        <v>81400</v>
      </c>
      <c r="L24" s="968">
        <v>77495</v>
      </c>
      <c r="M24" s="984">
        <v>78991</v>
      </c>
      <c r="N24" s="981"/>
      <c r="O24" s="845">
        <f t="shared" si="3"/>
        <v>313841</v>
      </c>
    </row>
    <row r="25" spans="1:16">
      <c r="A25" s="947"/>
      <c r="B25" s="947"/>
      <c r="C25" s="986"/>
      <c r="D25" s="970"/>
      <c r="E25" s="970"/>
      <c r="F25" s="987"/>
      <c r="G25" s="878"/>
      <c r="H25" s="986"/>
      <c r="I25" s="970"/>
      <c r="J25" s="970"/>
      <c r="K25" s="986"/>
      <c r="L25" s="970"/>
      <c r="M25" s="986"/>
      <c r="N25" s="987"/>
      <c r="O25" s="857"/>
    </row>
    <row r="26" spans="1:16" s="948" customFormat="1">
      <c r="A26" s="942"/>
      <c r="B26" s="1133"/>
      <c r="C26" s="1135"/>
      <c r="D26" s="1137"/>
      <c r="E26" s="1137"/>
      <c r="F26" s="1140"/>
      <c r="G26" s="1137"/>
      <c r="H26" s="1140"/>
      <c r="I26" s="1137"/>
      <c r="J26" s="1137"/>
      <c r="K26" s="1140"/>
      <c r="L26" s="1137"/>
      <c r="M26" s="1140"/>
      <c r="N26" s="1135"/>
      <c r="O26" s="1146"/>
    </row>
    <row r="27" spans="1:16" s="948" customFormat="1">
      <c r="A27" s="90" t="s">
        <v>2</v>
      </c>
      <c r="B27" s="1134"/>
      <c r="C27" s="1136"/>
      <c r="D27" s="1138"/>
      <c r="E27" s="1139"/>
      <c r="F27" s="1141"/>
      <c r="G27" s="1139"/>
      <c r="H27" s="1141"/>
      <c r="I27" s="1138"/>
      <c r="J27" s="1139"/>
      <c r="K27" s="1142"/>
      <c r="L27" s="1143"/>
      <c r="M27" s="1144"/>
      <c r="N27" s="1145"/>
      <c r="O27" s="1147"/>
    </row>
    <row r="28" spans="1:16" s="952" customFormat="1">
      <c r="A28" s="949" t="s">
        <v>24</v>
      </c>
      <c r="B28" s="950"/>
      <c r="C28" s="993">
        <v>60560</v>
      </c>
      <c r="D28" s="969">
        <v>84000</v>
      </c>
      <c r="E28" s="969">
        <v>67000</v>
      </c>
      <c r="F28" s="841">
        <v>35080</v>
      </c>
      <c r="G28" s="871">
        <v>59520</v>
      </c>
      <c r="H28" s="946">
        <v>67000</v>
      </c>
      <c r="I28" s="976">
        <v>107100</v>
      </c>
      <c r="J28" s="976">
        <v>66000</v>
      </c>
      <c r="K28" s="988">
        <v>128280</v>
      </c>
      <c r="L28" s="976">
        <v>136600</v>
      </c>
      <c r="M28" s="988">
        <v>76600</v>
      </c>
      <c r="N28" s="841">
        <v>123360</v>
      </c>
      <c r="O28" s="951">
        <f>SUM(C28:N28)</f>
        <v>1011100</v>
      </c>
      <c r="P28" s="836"/>
    </row>
    <row r="29" spans="1:16" s="952" customFormat="1">
      <c r="A29" s="949" t="s">
        <v>25</v>
      </c>
      <c r="B29" s="950"/>
      <c r="C29" s="993">
        <v>22000</v>
      </c>
      <c r="D29" s="969">
        <v>24000</v>
      </c>
      <c r="E29" s="969">
        <v>22000</v>
      </c>
      <c r="F29" s="841">
        <v>22000</v>
      </c>
      <c r="G29" s="871">
        <v>22000</v>
      </c>
      <c r="H29" s="946">
        <v>24000</v>
      </c>
      <c r="I29" s="976">
        <v>16000</v>
      </c>
      <c r="J29" s="976">
        <v>22200</v>
      </c>
      <c r="K29" s="988"/>
      <c r="L29" s="976">
        <v>22000</v>
      </c>
      <c r="M29" s="989">
        <v>0</v>
      </c>
      <c r="N29" s="841">
        <v>22000</v>
      </c>
      <c r="O29" s="951">
        <f>SUM(C29:N29)</f>
        <v>218200</v>
      </c>
      <c r="P29" s="836"/>
    </row>
    <row r="30" spans="1:16" s="952" customFormat="1">
      <c r="A30" s="949" t="s">
        <v>26</v>
      </c>
      <c r="B30" s="950"/>
      <c r="C30" s="993"/>
      <c r="D30" s="969">
        <v>3600</v>
      </c>
      <c r="E30" s="969"/>
      <c r="F30" s="841">
        <v>0</v>
      </c>
      <c r="G30" s="871"/>
      <c r="H30" s="946">
        <v>0</v>
      </c>
      <c r="I30" s="976"/>
      <c r="J30" s="976">
        <v>5500</v>
      </c>
      <c r="K30" s="988"/>
      <c r="L30" s="976">
        <v>0</v>
      </c>
      <c r="M30" s="989" t="s">
        <v>103</v>
      </c>
      <c r="N30" s="841"/>
      <c r="O30" s="951">
        <f>SUM(C30:N30)</f>
        <v>9100</v>
      </c>
      <c r="P30" s="836"/>
    </row>
    <row r="31" spans="1:16" s="952" customFormat="1">
      <c r="A31" s="953"/>
      <c r="C31" s="990"/>
      <c r="D31" s="971"/>
      <c r="E31" s="971"/>
      <c r="F31" s="990"/>
      <c r="G31" s="971"/>
      <c r="H31" s="990"/>
      <c r="I31" s="971"/>
      <c r="J31" s="971"/>
      <c r="K31" s="990"/>
      <c r="L31" s="971"/>
      <c r="M31" s="990"/>
      <c r="N31" s="990"/>
      <c r="O31" s="954"/>
      <c r="P31" s="836"/>
    </row>
    <row r="32" spans="1:16" ht="36" customHeight="1">
      <c r="A32" s="1130" t="s">
        <v>28</v>
      </c>
      <c r="B32" s="1130"/>
      <c r="C32" s="991">
        <f>SUM(C6+C12+C18+C28+C29)</f>
        <v>426217.87</v>
      </c>
      <c r="D32" s="972">
        <f t="shared" ref="D32:O32" si="5">SUM(D6+D12+D18+D28+D29)</f>
        <v>296252</v>
      </c>
      <c r="E32" s="972">
        <f t="shared" si="5"/>
        <v>195484.3</v>
      </c>
      <c r="F32" s="991">
        <f t="shared" si="5"/>
        <v>484273.08999999997</v>
      </c>
      <c r="G32" s="972">
        <f t="shared" si="5"/>
        <v>282696.23</v>
      </c>
      <c r="H32" s="991">
        <f t="shared" si="5"/>
        <v>277540</v>
      </c>
      <c r="I32" s="972">
        <f t="shared" si="5"/>
        <v>1185536.8500000001</v>
      </c>
      <c r="J32" s="972">
        <f t="shared" si="5"/>
        <v>390997</v>
      </c>
      <c r="K32" s="991">
        <f t="shared" si="5"/>
        <v>580376.01</v>
      </c>
      <c r="L32" s="972">
        <f t="shared" si="5"/>
        <v>395072</v>
      </c>
      <c r="M32" s="991">
        <f>SUM(M6+M12+M18+M28+M29)</f>
        <v>229654.49</v>
      </c>
      <c r="N32" s="991">
        <f t="shared" si="5"/>
        <v>371369</v>
      </c>
      <c r="O32" s="955">
        <f t="shared" si="5"/>
        <v>5115468.84</v>
      </c>
    </row>
    <row r="33" spans="2:16">
      <c r="C33" s="956"/>
      <c r="D33" s="956"/>
      <c r="E33" s="956"/>
      <c r="F33" s="956"/>
      <c r="G33" s="956"/>
      <c r="H33" s="956"/>
      <c r="I33" s="957"/>
      <c r="J33" s="957"/>
      <c r="K33" s="957"/>
      <c r="L33" s="957"/>
      <c r="M33" s="957"/>
      <c r="N33" s="956"/>
      <c r="O33" s="956"/>
    </row>
    <row r="34" spans="2:16">
      <c r="B34" s="947"/>
      <c r="C34" s="86"/>
      <c r="D34" s="86"/>
      <c r="E34" s="958"/>
      <c r="F34" s="958"/>
      <c r="G34" s="857"/>
      <c r="H34" s="958"/>
      <c r="I34" s="86"/>
      <c r="J34" s="959"/>
      <c r="K34" s="86"/>
      <c r="L34" s="958"/>
      <c r="M34" s="958"/>
      <c r="N34" s="857"/>
      <c r="O34" s="857"/>
      <c r="P34" s="947"/>
    </row>
    <row r="35" spans="2:16">
      <c r="B35" s="947"/>
      <c r="C35" s="86"/>
      <c r="D35" s="86"/>
      <c r="E35" s="958"/>
      <c r="F35" s="958"/>
      <c r="G35" s="960"/>
      <c r="H35" s="958"/>
      <c r="I35" s="86"/>
      <c r="J35" s="960"/>
      <c r="K35" s="86"/>
      <c r="L35" s="857"/>
      <c r="M35" s="958"/>
      <c r="N35" s="857"/>
      <c r="O35" s="857"/>
      <c r="P35" s="947"/>
    </row>
    <row r="36" spans="2:16">
      <c r="B36" s="947"/>
      <c r="C36" s="86"/>
      <c r="D36" s="86"/>
      <c r="E36" s="860"/>
      <c r="F36" s="860"/>
      <c r="G36" s="857"/>
      <c r="H36" s="860"/>
      <c r="I36" s="857"/>
      <c r="J36" s="961"/>
      <c r="K36" s="857"/>
      <c r="L36" s="857"/>
      <c r="M36" s="860"/>
      <c r="N36" s="857"/>
      <c r="O36" s="962"/>
      <c r="P36" s="947"/>
    </row>
    <row r="37" spans="2:16">
      <c r="C37" s="86"/>
      <c r="D37" s="86"/>
      <c r="E37" s="860"/>
      <c r="F37" s="860"/>
      <c r="G37" s="857"/>
      <c r="H37" s="860"/>
      <c r="I37" s="860"/>
      <c r="J37" s="860"/>
      <c r="K37" s="860"/>
      <c r="L37" s="857"/>
      <c r="M37" s="860"/>
      <c r="N37" s="847"/>
    </row>
    <row r="38" spans="2:16">
      <c r="C38" s="86"/>
      <c r="D38" s="86"/>
      <c r="E38" s="860"/>
      <c r="F38" s="860"/>
      <c r="G38" s="857"/>
      <c r="H38" s="860"/>
      <c r="I38" s="860"/>
      <c r="J38" s="860"/>
      <c r="K38" s="860"/>
      <c r="L38" s="857"/>
      <c r="M38" s="860"/>
      <c r="N38" s="847"/>
    </row>
    <row r="39" spans="2:16">
      <c r="C39" s="958"/>
      <c r="D39" s="86"/>
      <c r="E39" s="958"/>
      <c r="F39" s="958"/>
      <c r="G39" s="86"/>
      <c r="H39" s="958"/>
      <c r="I39" s="958"/>
      <c r="J39" s="958"/>
      <c r="K39" s="958"/>
      <c r="L39" s="958"/>
      <c r="M39" s="958"/>
      <c r="N39" s="963"/>
    </row>
    <row r="40" spans="2:16">
      <c r="C40" s="847"/>
      <c r="D40" s="964"/>
      <c r="E40" s="847"/>
      <c r="F40" s="847"/>
      <c r="G40" s="964"/>
      <c r="H40" s="847"/>
      <c r="I40" s="847"/>
      <c r="J40" s="847"/>
      <c r="K40" s="847"/>
      <c r="L40" s="847"/>
      <c r="M40" s="847"/>
      <c r="N40" s="847"/>
    </row>
  </sheetData>
  <mergeCells count="26">
    <mergeCell ref="A32:B32"/>
    <mergeCell ref="O2:O3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1:O1"/>
    <mergeCell ref="B2:B3"/>
    <mergeCell ref="C2:C3"/>
    <mergeCell ref="D2:D3"/>
    <mergeCell ref="F2:F3"/>
    <mergeCell ref="H2:H3"/>
    <mergeCell ref="I2:I3"/>
    <mergeCell ref="K2:K3"/>
    <mergeCell ref="L2:L3"/>
    <mergeCell ref="N2:N3"/>
  </mergeCells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22</vt:i4>
      </vt:variant>
      <vt:variant>
        <vt:lpstr>ช่วงที่มีชื่อ</vt:lpstr>
      </vt:variant>
      <vt:variant>
        <vt:i4>1</vt:i4>
      </vt:variant>
    </vt:vector>
  </HeadingPairs>
  <TitlesOfParts>
    <vt:vector size="23" baseType="lpstr">
      <vt:lpstr>ลาดบัวหลวง</vt:lpstr>
      <vt:lpstr>บางช้าย</vt:lpstr>
      <vt:lpstr>pivot</vt:lpstr>
      <vt:lpstr>data</vt:lpstr>
      <vt:lpstr>ประมวลผล</vt:lpstr>
      <vt:lpstr>ตามประชากร</vt:lpstr>
      <vt:lpstr>สสอ.บางปะอิน</vt:lpstr>
      <vt:lpstr>สสอ.วังน้อย</vt:lpstr>
      <vt:lpstr>อุทัย</vt:lpstr>
      <vt:lpstr>สสอ.ภาชี</vt:lpstr>
      <vt:lpstr>สสอ.เสนา</vt:lpstr>
      <vt:lpstr>นครหลวง</vt:lpstr>
      <vt:lpstr>สสอ.ท่าเรือ</vt:lpstr>
      <vt:lpstr>CUP ศูนย์เวช</vt:lpstr>
      <vt:lpstr>CUP วัดพระญาติ</vt:lpstr>
      <vt:lpstr>สสอ.ผักไห่</vt:lpstr>
      <vt:lpstr>บ้านแพรก</vt:lpstr>
      <vt:lpstr>สสอ.บางปะหัน</vt:lpstr>
      <vt:lpstr>สสอ.มหาราช</vt:lpstr>
      <vt:lpstr>บางไทร</vt:lpstr>
      <vt:lpstr>บางบาล</vt:lpstr>
      <vt:lpstr>Sheet1</vt:lpstr>
      <vt:lpstr>ลาดบัวหลวง!Print_Titles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Mycom</dc:creator>
  <cp:lastModifiedBy>siam125</cp:lastModifiedBy>
  <cp:lastPrinted>2014-10-21T03:35:44Z</cp:lastPrinted>
  <dcterms:created xsi:type="dcterms:W3CDTF">2013-09-04T00:00:16Z</dcterms:created>
  <dcterms:modified xsi:type="dcterms:W3CDTF">2014-10-21T03:35:53Z</dcterms:modified>
</cp:coreProperties>
</file>